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4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6.xml" ContentType="application/vnd.openxmlformats-officedocument.drawing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0" yWindow="0" windowWidth="34880" windowHeight="22000" tabRatio="643" activeTab="2"/>
  </bookViews>
  <sheets>
    <sheet name="Resultados" sheetId="1" r:id="rId1"/>
    <sheet name="NO TOCAR ESTA HOJA!!" sheetId="2" state="hidden" r:id="rId2"/>
    <sheet name="Resumen de datos" sheetId="4" r:id="rId3"/>
    <sheet name="Gráficos Globales" sheetId="3" r:id="rId4"/>
    <sheet name="Gráficos GLM" sheetId="5" r:id="rId5"/>
    <sheet name="Gráficos GLELH" sheetId="6" r:id="rId6"/>
    <sheet name="Gráficos MCAL" sheetId="7" r:id="rId7"/>
    <sheet name="Gráfico1" sheetId="8" r:id="rId8"/>
  </sheets>
  <externalReferences>
    <externalReference r:id="rId9"/>
  </externalReferences>
  <definedNames>
    <definedName name="_xlnm._FilterDatabase" localSheetId="0" hidden="1">Resultados!$I$1:$I$254</definedName>
    <definedName name="Carrera" localSheetId="6">[1]Resultados!$H$88:$H$89</definedName>
    <definedName name="Carrera">Resultados!$J$245:$J$246</definedName>
    <definedName name="Carreras">Resultados!$J$245:$J$246</definedName>
    <definedName name="Itinerario" localSheetId="6">[1]Resultados!$B$89:$B$90</definedName>
    <definedName name="Itinerario">Resultados!$B$246:$B$247</definedName>
    <definedName name="Medio_FF" localSheetId="6">'[1]NO TOCAR ESTA HOJA!!'!$D$4:$D$9</definedName>
    <definedName name="Medio_FF">'NO TOCAR ESTA HOJA!!'!$D$4:$D$9</definedName>
    <definedName name="Medio_FF1">'[1]NO TOCAR ESTA HOJA!!'!$D$4:$D$9</definedName>
    <definedName name="MENCION">#REF!</definedName>
    <definedName name="MENCIÓN">#REF!</definedName>
    <definedName name="MENCIÓN1">#REF!</definedName>
    <definedName name="menciones" localSheetId="6">[1]Resultados!$B$95:$B$96</definedName>
    <definedName name="menciones">Resultados!$B$252:$B$253</definedName>
    <definedName name="Mnc">#REF!</definedName>
    <definedName name="Opciones" localSheetId="6">'[1]NO TOCAR ESTA HOJA!!'!$B$4:$B$10</definedName>
    <definedName name="Opciones">'NO TOCAR ESTA HOJA!!'!$B$4:$B$10</definedName>
    <definedName name="Opciones1">'[1]NO TOCAR ESTA HOJA!!'!$B$4:$B$10</definedName>
    <definedName name="Pregunta1" localSheetId="6">'[1]NO TOCAR ESTA HOJA!!'!$E$4:$E$8</definedName>
    <definedName name="Pregunta1">'NO TOCAR ESTA HOJA!!'!$E$4:$E$8</definedName>
    <definedName name="Pregunta11">'[1]NO TOCAR ESTA HOJA!!'!$E$4:$E$8</definedName>
    <definedName name="Pregunta2" localSheetId="6">'[1]NO TOCAR ESTA HOJA!!'!$F$4:$F$9</definedName>
    <definedName name="Pregunta2">'NO TOCAR ESTA HOJA!!'!$F$4:$F$9</definedName>
    <definedName name="Pregunta21">'[1]NO TOCAR ESTA HOJA!!'!$F$4:$F$9</definedName>
    <definedName name="Pregunta3" localSheetId="6">'[1]NO TOCAR ESTA HOJA!!'!$H$4:$H$9</definedName>
    <definedName name="Pregunta3">'NO TOCAR ESTA HOJA!!'!$H$4:$H$9</definedName>
    <definedName name="Pregunta31">'[1]NO TOCAR ESTA HOJA!!'!$H$4:$H$9</definedName>
    <definedName name="Procedencia_zona" localSheetId="6">'[1]NO TOCAR ESTA HOJA!!'!$C$4:$C$12</definedName>
    <definedName name="Procedencia_zona">'NO TOCAR ESTA HOJA!!'!$C$4:$C$12</definedName>
    <definedName name="Titulaciones">'NO TOCAR ESTA HOJA!!'!$A$4:$A$5</definedName>
    <definedName name="Turno" localSheetId="6">'[1]NO TOCAR ESTA HOJA!!'!$I$4:$I$5</definedName>
    <definedName name="Turno">'NO TOCAR ESTA HOJA!!'!$I$4:$I$5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1" i="4" l="1"/>
  <c r="D115" i="4"/>
  <c r="D102" i="4"/>
  <c r="C101" i="4"/>
  <c r="D94" i="4"/>
  <c r="D93" i="4"/>
  <c r="D92" i="4"/>
  <c r="C94" i="4"/>
  <c r="C93" i="4"/>
  <c r="C92" i="4"/>
  <c r="C91" i="4"/>
  <c r="C367" i="4"/>
  <c r="C429" i="4"/>
  <c r="C428" i="4"/>
  <c r="C427" i="4"/>
  <c r="C426" i="4"/>
  <c r="C425" i="4"/>
  <c r="C424" i="4"/>
  <c r="C419" i="4"/>
  <c r="C418" i="4"/>
  <c r="C417" i="4"/>
  <c r="C416" i="4"/>
  <c r="C415" i="4"/>
  <c r="C414" i="4"/>
  <c r="C411" i="4"/>
  <c r="C410" i="4"/>
  <c r="C409" i="4"/>
  <c r="C408" i="4"/>
  <c r="C407" i="4"/>
  <c r="C406" i="4"/>
  <c r="C403" i="4"/>
  <c r="C402" i="4"/>
  <c r="C401" i="4"/>
  <c r="C400" i="4"/>
  <c r="C399" i="4"/>
  <c r="C398" i="4"/>
  <c r="C394" i="4"/>
  <c r="C393" i="4"/>
  <c r="C392" i="4"/>
  <c r="C391" i="4"/>
  <c r="C390" i="4"/>
  <c r="C389" i="4"/>
  <c r="C385" i="4"/>
  <c r="C384" i="4"/>
  <c r="C383" i="4"/>
  <c r="C382" i="4"/>
  <c r="C381" i="4"/>
  <c r="C380" i="4"/>
  <c r="C379" i="4"/>
  <c r="C375" i="4"/>
  <c r="C374" i="4"/>
  <c r="C373" i="4"/>
  <c r="C372" i="4"/>
  <c r="C371" i="4"/>
  <c r="C370" i="4"/>
  <c r="C369" i="4"/>
  <c r="D110" i="4"/>
  <c r="D109" i="4"/>
  <c r="D108" i="4"/>
  <c r="D107" i="4"/>
  <c r="D106" i="4"/>
  <c r="D105" i="4"/>
  <c r="D86" i="4"/>
  <c r="C85" i="4"/>
  <c r="D78" i="4"/>
  <c r="D76" i="4"/>
  <c r="D75" i="4"/>
  <c r="D70" i="4"/>
  <c r="D69" i="4"/>
  <c r="D68" i="4"/>
  <c r="C70" i="4"/>
  <c r="C68" i="4"/>
  <c r="D62" i="4"/>
  <c r="D61" i="4"/>
  <c r="D60" i="4"/>
  <c r="C62" i="4"/>
  <c r="C61" i="4"/>
  <c r="C60" i="4"/>
  <c r="C59" i="4"/>
  <c r="D52" i="4"/>
  <c r="C54" i="4"/>
  <c r="C53" i="4"/>
  <c r="C51" i="4"/>
  <c r="D43" i="4"/>
  <c r="D45" i="4"/>
  <c r="C43" i="4"/>
  <c r="C45" i="4"/>
  <c r="D355" i="4"/>
  <c r="D358" i="4"/>
  <c r="C358" i="4"/>
  <c r="D348" i="4"/>
  <c r="D346" i="4"/>
  <c r="D345" i="4"/>
  <c r="D344" i="4"/>
  <c r="C348" i="4"/>
  <c r="C347" i="4"/>
  <c r="D339" i="4"/>
  <c r="D337" i="4"/>
  <c r="D335" i="4"/>
  <c r="C339" i="4"/>
  <c r="C338" i="4"/>
  <c r="D330" i="4"/>
  <c r="D329" i="4"/>
  <c r="C330" i="4"/>
  <c r="C329" i="4"/>
  <c r="D323" i="4"/>
  <c r="D321" i="4"/>
  <c r="D320" i="4"/>
  <c r="C323" i="4"/>
  <c r="C322" i="4"/>
  <c r="C321" i="4"/>
  <c r="D314" i="4"/>
  <c r="D312" i="4"/>
  <c r="C314" i="4"/>
  <c r="C313" i="4"/>
  <c r="D305" i="4"/>
  <c r="D303" i="4"/>
  <c r="C305" i="4"/>
  <c r="D297" i="4"/>
  <c r="D295" i="4"/>
  <c r="C297" i="4"/>
  <c r="C296" i="4"/>
  <c r="C295" i="4"/>
  <c r="D289" i="4"/>
  <c r="D287" i="4"/>
  <c r="C289" i="4"/>
  <c r="D278" i="4"/>
  <c r="C277" i="4"/>
  <c r="C278" i="4"/>
  <c r="C279" i="4"/>
  <c r="C280" i="4"/>
  <c r="D268" i="4"/>
  <c r="D272" i="4"/>
  <c r="C268" i="4"/>
  <c r="C270" i="4"/>
  <c r="C272" i="4"/>
  <c r="D255" i="4"/>
  <c r="D257" i="4"/>
  <c r="D258" i="4"/>
  <c r="D259" i="4"/>
  <c r="D260" i="4"/>
  <c r="D262" i="4"/>
  <c r="C255" i="4"/>
  <c r="C258" i="4"/>
  <c r="C259" i="4"/>
  <c r="C260" i="4"/>
  <c r="D247" i="4"/>
  <c r="D248" i="4"/>
  <c r="D251" i="4"/>
  <c r="C248" i="4"/>
  <c r="C249" i="4"/>
  <c r="C250" i="4"/>
  <c r="D118" i="4"/>
  <c r="D237" i="4"/>
  <c r="C234" i="4"/>
  <c r="C117" i="4"/>
  <c r="C237" i="4"/>
  <c r="D226" i="4"/>
  <c r="D224" i="4"/>
  <c r="C225" i="4"/>
  <c r="C224" i="4"/>
  <c r="C223" i="4"/>
  <c r="D218" i="4"/>
  <c r="D216" i="4"/>
  <c r="D214" i="4"/>
  <c r="C216" i="4"/>
  <c r="D210" i="4"/>
  <c r="D209" i="4"/>
  <c r="D208" i="4"/>
  <c r="C210" i="4"/>
  <c r="C209" i="4"/>
  <c r="C208" i="4"/>
  <c r="D202" i="4"/>
  <c r="C201" i="4"/>
  <c r="C200" i="4"/>
  <c r="D194" i="4"/>
  <c r="C192" i="4"/>
  <c r="D186" i="4"/>
  <c r="C186" i="4"/>
  <c r="C185" i="4"/>
  <c r="C184" i="4"/>
  <c r="D178" i="4"/>
  <c r="D176" i="4"/>
  <c r="C178" i="4"/>
  <c r="C177" i="4"/>
  <c r="D170" i="4"/>
  <c r="D168" i="4"/>
  <c r="C169" i="4"/>
  <c r="D158" i="4"/>
  <c r="D159" i="4"/>
  <c r="D161" i="4"/>
  <c r="C159" i="4"/>
  <c r="C161" i="4"/>
  <c r="D153" i="4"/>
  <c r="C153" i="4"/>
  <c r="D140" i="4"/>
  <c r="D141" i="4"/>
  <c r="D25" i="4"/>
  <c r="C140" i="4"/>
  <c r="C141" i="4"/>
  <c r="D128" i="4"/>
  <c r="D129" i="4"/>
  <c r="D130" i="4"/>
  <c r="D131" i="4"/>
  <c r="D132" i="4"/>
  <c r="C129" i="4"/>
  <c r="C130" i="4"/>
  <c r="C131" i="4"/>
  <c r="L147" i="4"/>
  <c r="J147" i="4"/>
  <c r="F379" i="4"/>
  <c r="F425" i="4"/>
  <c r="F383" i="4"/>
  <c r="F429" i="4"/>
  <c r="H368" i="4"/>
  <c r="F380" i="4"/>
  <c r="F384" i="4"/>
  <c r="H397" i="4"/>
  <c r="H413" i="4"/>
  <c r="F426" i="4"/>
  <c r="F381" i="4"/>
  <c r="F385" i="4"/>
  <c r="F427" i="4"/>
  <c r="F382" i="4"/>
  <c r="H388" i="4"/>
  <c r="H405" i="4"/>
  <c r="F424" i="4"/>
  <c r="F428" i="4"/>
  <c r="F407" i="4"/>
  <c r="F393" i="4"/>
  <c r="F389" i="4"/>
  <c r="F375" i="4"/>
  <c r="F371" i="4"/>
  <c r="F369" i="4"/>
  <c r="F409" i="4"/>
  <c r="F374" i="4"/>
  <c r="F398" i="4"/>
  <c r="F418" i="4"/>
  <c r="F372" i="4"/>
  <c r="F399" i="4"/>
  <c r="F403" i="4"/>
  <c r="F415" i="4"/>
  <c r="F419" i="4"/>
  <c r="F373" i="4"/>
  <c r="F391" i="4"/>
  <c r="F401" i="4"/>
  <c r="F411" i="4"/>
  <c r="F417" i="4"/>
  <c r="F402" i="4"/>
  <c r="F370" i="4"/>
  <c r="F400" i="4"/>
  <c r="F416" i="4"/>
  <c r="F390" i="4"/>
  <c r="F392" i="4"/>
  <c r="F394" i="4"/>
  <c r="F406" i="4"/>
  <c r="F408" i="4"/>
  <c r="F410" i="4"/>
  <c r="F414" i="4"/>
  <c r="F126" i="4"/>
  <c r="C27" i="4"/>
  <c r="E257" i="4"/>
  <c r="E260" i="4"/>
  <c r="E245" i="4"/>
  <c r="F224" i="4"/>
  <c r="F223" i="4"/>
  <c r="F217" i="4"/>
  <c r="F216" i="4"/>
  <c r="F210" i="4"/>
  <c r="F209" i="4"/>
  <c r="F205" i="4"/>
  <c r="F201" i="4"/>
  <c r="F198" i="4"/>
  <c r="F193" i="4"/>
  <c r="F191" i="4"/>
  <c r="F186" i="4"/>
  <c r="F184" i="4"/>
  <c r="F177" i="4"/>
  <c r="F168" i="4"/>
  <c r="F161" i="4"/>
  <c r="F156" i="4"/>
  <c r="F136" i="4"/>
  <c r="F137" i="4"/>
  <c r="F138" i="4"/>
  <c r="F139" i="4"/>
  <c r="F140" i="4"/>
  <c r="F141" i="4"/>
  <c r="F142" i="4"/>
  <c r="F143" i="4"/>
  <c r="F135" i="4"/>
  <c r="F128" i="4"/>
  <c r="F129" i="4"/>
  <c r="F130" i="4"/>
  <c r="F131" i="4"/>
  <c r="F132" i="4"/>
  <c r="C6" i="4"/>
  <c r="E27" i="4"/>
  <c r="E261" i="4"/>
  <c r="E259" i="4"/>
  <c r="G234" i="4"/>
  <c r="E258" i="4"/>
  <c r="E256" i="4"/>
  <c r="F358" i="4"/>
  <c r="G355" i="4"/>
  <c r="G115" i="4"/>
  <c r="G271" i="4"/>
  <c r="F269" i="4"/>
  <c r="G153" i="4"/>
  <c r="G233" i="4"/>
  <c r="F357" i="4"/>
  <c r="G358" i="4"/>
  <c r="G354" i="4"/>
  <c r="G118" i="4"/>
  <c r="G114" i="4"/>
  <c r="G269" i="4"/>
  <c r="F268" i="4"/>
  <c r="G270" i="4"/>
  <c r="G152" i="4"/>
  <c r="G149" i="4"/>
  <c r="G236" i="4"/>
  <c r="F353" i="4"/>
  <c r="F356" i="4"/>
  <c r="G357" i="4"/>
  <c r="G117" i="4"/>
  <c r="F271" i="4"/>
  <c r="F267" i="4"/>
  <c r="G147" i="4"/>
  <c r="G151" i="4"/>
  <c r="G267" i="4"/>
  <c r="F354" i="4"/>
  <c r="F266" i="4"/>
  <c r="G268" i="4"/>
  <c r="G237" i="4"/>
  <c r="G232" i="4"/>
  <c r="G235" i="4"/>
  <c r="G353" i="4"/>
  <c r="F355" i="4"/>
  <c r="G356" i="4"/>
  <c r="G113" i="4"/>
  <c r="G116" i="4"/>
  <c r="F270" i="4"/>
  <c r="G266" i="4"/>
  <c r="F272" i="4"/>
  <c r="G272" i="4"/>
  <c r="G150" i="4"/>
  <c r="G148" i="4"/>
  <c r="F118" i="4"/>
  <c r="F233" i="4"/>
  <c r="F237" i="4"/>
  <c r="F113" i="4"/>
  <c r="F232" i="4"/>
  <c r="F235" i="4"/>
  <c r="F116" i="4"/>
  <c r="F114" i="4"/>
  <c r="F236" i="4"/>
  <c r="F117" i="4"/>
  <c r="F234" i="4"/>
  <c r="F115" i="4"/>
  <c r="F153" i="4"/>
  <c r="F149" i="4"/>
  <c r="F152" i="4"/>
  <c r="F148" i="4"/>
  <c r="F147" i="4"/>
  <c r="F151" i="4"/>
  <c r="F150" i="4"/>
  <c r="F127" i="4"/>
  <c r="F9" i="4"/>
  <c r="E320" i="4"/>
  <c r="E323" i="4"/>
  <c r="E267" i="4"/>
  <c r="E272" i="4"/>
  <c r="E262" i="4"/>
  <c r="E255" i="4"/>
  <c r="D36" i="4"/>
  <c r="E268" i="4"/>
  <c r="D12" i="4"/>
  <c r="D23" i="4"/>
  <c r="E248" i="4"/>
  <c r="E254" i="4"/>
  <c r="E280" i="4"/>
  <c r="E276" i="4"/>
  <c r="E285" i="4"/>
  <c r="E289" i="4"/>
  <c r="E293" i="4"/>
  <c r="E297" i="4"/>
  <c r="E301" i="4"/>
  <c r="E305" i="4"/>
  <c r="E327" i="4"/>
  <c r="E331" i="4"/>
  <c r="E355" i="4"/>
  <c r="E270" i="4"/>
  <c r="E150" i="4"/>
  <c r="E169" i="4"/>
  <c r="E91" i="4"/>
  <c r="E115" i="4"/>
  <c r="E185" i="4"/>
  <c r="E67" i="4"/>
  <c r="E225" i="4"/>
  <c r="E61" i="4"/>
  <c r="E158" i="4"/>
  <c r="G127" i="4"/>
  <c r="G177" i="4"/>
  <c r="G194" i="4"/>
  <c r="G138" i="4"/>
  <c r="G182" i="4"/>
  <c r="E314" i="4"/>
  <c r="E321" i="4"/>
  <c r="G141" i="4"/>
  <c r="G190" i="4"/>
  <c r="G226" i="4"/>
  <c r="G178" i="4"/>
  <c r="G186" i="4"/>
  <c r="G206" i="4"/>
  <c r="G222" i="4"/>
  <c r="E357" i="4"/>
  <c r="E77" i="4"/>
  <c r="E348" i="4"/>
  <c r="G167" i="4"/>
  <c r="G175" i="4"/>
  <c r="G183" i="4"/>
  <c r="G199" i="4"/>
  <c r="G207" i="4"/>
  <c r="G223" i="4"/>
  <c r="E251" i="4"/>
  <c r="E247" i="4"/>
  <c r="E275" i="4"/>
  <c r="E284" i="4"/>
  <c r="E295" i="4"/>
  <c r="E326" i="4"/>
  <c r="E329" i="4"/>
  <c r="E334" i="4"/>
  <c r="D32" i="4"/>
  <c r="E269" i="4"/>
  <c r="G198" i="4"/>
  <c r="G166" i="4"/>
  <c r="E338" i="4"/>
  <c r="E318" i="4"/>
  <c r="E339" i="4"/>
  <c r="E335" i="4"/>
  <c r="G210" i="4"/>
  <c r="G130" i="4"/>
  <c r="G161" i="4"/>
  <c r="G157" i="4"/>
  <c r="G170" i="4"/>
  <c r="E278" i="4"/>
  <c r="E292" i="4"/>
  <c r="E294" i="4"/>
  <c r="E303" i="4"/>
  <c r="E313" i="4"/>
  <c r="E76" i="4"/>
  <c r="G142" i="4"/>
  <c r="G132" i="4"/>
  <c r="G156" i="4"/>
  <c r="G159" i="4"/>
  <c r="G165" i="4"/>
  <c r="G168" i="4"/>
  <c r="G173" i="4"/>
  <c r="G176" i="4"/>
  <c r="J180" i="4"/>
  <c r="G184" i="4"/>
  <c r="J188" i="4"/>
  <c r="G192" i="4"/>
  <c r="G197" i="4"/>
  <c r="G200" i="4"/>
  <c r="J204" i="4"/>
  <c r="G208" i="4"/>
  <c r="J212" i="4"/>
  <c r="G216" i="4"/>
  <c r="E4" i="4"/>
  <c r="G135" i="4"/>
  <c r="G158" i="4"/>
  <c r="F313" i="4"/>
  <c r="C12" i="4"/>
  <c r="F12" i="4"/>
  <c r="G137" i="4"/>
  <c r="G313" i="4"/>
  <c r="G136" i="4"/>
  <c r="G174" i="4"/>
  <c r="G202" i="4"/>
  <c r="G214" i="4"/>
  <c r="G218" i="4"/>
  <c r="E287" i="4"/>
  <c r="E300" i="4"/>
  <c r="E309" i="4"/>
  <c r="E337" i="4"/>
  <c r="J220" i="4"/>
  <c r="G224" i="4"/>
  <c r="E250" i="4"/>
  <c r="E246" i="4"/>
  <c r="G256" i="4"/>
  <c r="G277" i="4"/>
  <c r="E288" i="4"/>
  <c r="G296" i="4"/>
  <c r="G304" i="4"/>
  <c r="E330" i="4"/>
  <c r="E346" i="4"/>
  <c r="E353" i="4"/>
  <c r="E356" i="4"/>
  <c r="E45" i="4"/>
  <c r="E82" i="4"/>
  <c r="G221" i="4"/>
  <c r="G345" i="4"/>
  <c r="E127" i="4"/>
  <c r="C21" i="4"/>
  <c r="E157" i="4"/>
  <c r="E170" i="4"/>
  <c r="G169" i="4"/>
  <c r="E178" i="4"/>
  <c r="G185" i="4"/>
  <c r="E190" i="4"/>
  <c r="E194" i="4"/>
  <c r="G193" i="4"/>
  <c r="E202" i="4"/>
  <c r="G201" i="4"/>
  <c r="E206" i="4"/>
  <c r="G209" i="4"/>
  <c r="E214" i="4"/>
  <c r="E218" i="4"/>
  <c r="G217" i="4"/>
  <c r="E222" i="4"/>
  <c r="E226" i="4"/>
  <c r="G225" i="4"/>
  <c r="E279" i="4"/>
  <c r="E286" i="4"/>
  <c r="G293" i="4"/>
  <c r="G297" i="4"/>
  <c r="E302" i="4"/>
  <c r="E328" i="4"/>
  <c r="E336" i="4"/>
  <c r="E343" i="4"/>
  <c r="E347" i="4"/>
  <c r="E358" i="4"/>
  <c r="E354" i="4"/>
  <c r="E53" i="4"/>
  <c r="E57" i="4"/>
  <c r="E83" i="4"/>
  <c r="E85" i="4"/>
  <c r="E89" i="4"/>
  <c r="E99" i="4"/>
  <c r="E101" i="4"/>
  <c r="E97" i="4"/>
  <c r="E109" i="4"/>
  <c r="E118" i="4"/>
  <c r="E153" i="4"/>
  <c r="E311" i="4"/>
  <c r="E312" i="4"/>
  <c r="E9" i="4"/>
  <c r="G128" i="4"/>
  <c r="D24" i="4"/>
  <c r="E266" i="4"/>
  <c r="E322" i="4"/>
  <c r="J172" i="4"/>
  <c r="E249" i="4"/>
  <c r="E319" i="4"/>
  <c r="G205" i="4"/>
  <c r="G213" i="4"/>
  <c r="G140" i="4"/>
  <c r="G139" i="4"/>
  <c r="G344" i="4"/>
  <c r="G160" i="4"/>
  <c r="G191" i="4"/>
  <c r="G215" i="4"/>
  <c r="F15" i="4"/>
  <c r="G275" i="4"/>
  <c r="G335" i="4"/>
  <c r="J283" i="4"/>
  <c r="G347" i="4"/>
  <c r="G278" i="4"/>
  <c r="G257" i="4"/>
  <c r="G336" i="4"/>
  <c r="G302" i="4"/>
  <c r="G262" i="4"/>
  <c r="G348" i="4"/>
  <c r="G279" i="4"/>
  <c r="G260" i="4"/>
  <c r="G314" i="4"/>
  <c r="E310" i="4"/>
  <c r="G310" i="4"/>
  <c r="J164" i="4"/>
  <c r="J196" i="4"/>
  <c r="E304" i="4"/>
  <c r="G292" i="4"/>
  <c r="J274" i="4"/>
  <c r="G255" i="4"/>
  <c r="G294" i="4"/>
  <c r="G322" i="4"/>
  <c r="G276" i="4"/>
  <c r="G309" i="4"/>
  <c r="G131" i="4"/>
  <c r="G254" i="4"/>
  <c r="G285" i="4"/>
  <c r="G289" i="4"/>
  <c r="G301" i="4"/>
  <c r="G143" i="4"/>
  <c r="E296" i="4"/>
  <c r="E137" i="4"/>
  <c r="E344" i="4"/>
  <c r="E345" i="4"/>
  <c r="G338" i="4"/>
  <c r="G247" i="4"/>
  <c r="J291" i="4"/>
  <c r="G339" i="4"/>
  <c r="G303" i="4"/>
  <c r="G250" i="4"/>
  <c r="G323" i="4"/>
  <c r="G346" i="4"/>
  <c r="E131" i="4"/>
  <c r="E271" i="4"/>
  <c r="G311" i="4"/>
  <c r="G328" i="4"/>
  <c r="G251" i="4"/>
  <c r="G284" i="4"/>
  <c r="G300" i="4"/>
  <c r="G326" i="4"/>
  <c r="D6" i="4"/>
  <c r="G84" i="4"/>
  <c r="E126" i="4"/>
  <c r="G327" i="4"/>
  <c r="J325" i="4"/>
  <c r="J317" i="4"/>
  <c r="G280" i="4"/>
  <c r="G126" i="4"/>
  <c r="J155" i="4"/>
  <c r="G129" i="4"/>
  <c r="G189" i="4"/>
  <c r="G181" i="4"/>
  <c r="G334" i="4"/>
  <c r="G318" i="4"/>
  <c r="E277" i="4"/>
  <c r="G329" i="4"/>
  <c r="G295" i="4"/>
  <c r="G261" i="4"/>
  <c r="G245" i="4"/>
  <c r="G320" i="4"/>
  <c r="G337" i="4"/>
  <c r="G246" i="4"/>
  <c r="J308" i="4"/>
  <c r="C13" i="4"/>
  <c r="F13" i="4"/>
  <c r="D15" i="4"/>
  <c r="D20" i="4"/>
  <c r="E159" i="4"/>
  <c r="E44" i="4"/>
  <c r="E66" i="4"/>
  <c r="E132" i="4"/>
  <c r="F11" i="4"/>
  <c r="C23" i="4"/>
  <c r="E160" i="4"/>
  <c r="E167" i="4"/>
  <c r="E175" i="4"/>
  <c r="E183" i="4"/>
  <c r="E199" i="4"/>
  <c r="E207" i="4"/>
  <c r="E215" i="4"/>
  <c r="E42" i="4"/>
  <c r="E50" i="4"/>
  <c r="E62" i="4"/>
  <c r="E69" i="4"/>
  <c r="E93" i="4"/>
  <c r="E113" i="4"/>
  <c r="E117" i="4"/>
  <c r="E165" i="4"/>
  <c r="E173" i="4"/>
  <c r="E176" i="4"/>
  <c r="E181" i="4"/>
  <c r="E189" i="4"/>
  <c r="E192" i="4"/>
  <c r="E200" i="4"/>
  <c r="E208" i="4"/>
  <c r="E213" i="4"/>
  <c r="E221" i="4"/>
  <c r="E232" i="4"/>
  <c r="E235" i="4"/>
  <c r="E41" i="4"/>
  <c r="E51" i="4"/>
  <c r="E74" i="4"/>
  <c r="E78" i="4"/>
  <c r="E90" i="4"/>
  <c r="E94" i="4"/>
  <c r="E102" i="4"/>
  <c r="E110" i="4"/>
  <c r="E116" i="4"/>
  <c r="F190" i="4"/>
  <c r="E209" i="4"/>
  <c r="E191" i="4"/>
  <c r="E151" i="4"/>
  <c r="F199" i="4"/>
  <c r="F175" i="4"/>
  <c r="F225" i="4"/>
  <c r="E184" i="4"/>
  <c r="E234" i="4"/>
  <c r="E177" i="4"/>
  <c r="I333" i="4"/>
  <c r="I291" i="4"/>
  <c r="F287" i="4"/>
  <c r="F260" i="4"/>
  <c r="F247" i="4"/>
  <c r="F296" i="4"/>
  <c r="F248" i="4"/>
  <c r="F280" i="4"/>
  <c r="F289" i="4"/>
  <c r="F292" i="4"/>
  <c r="F302" i="4"/>
  <c r="F293" i="4"/>
  <c r="F335" i="4"/>
  <c r="F312" i="4"/>
  <c r="F311" i="4"/>
  <c r="E5" i="4"/>
  <c r="F337" i="4"/>
  <c r="F347" i="4"/>
  <c r="I299" i="4"/>
  <c r="F295" i="4"/>
  <c r="F249" i="4"/>
  <c r="I342" i="4"/>
  <c r="F259" i="4"/>
  <c r="F250" i="4"/>
  <c r="F246" i="4"/>
  <c r="F331" i="4"/>
  <c r="F348" i="4"/>
  <c r="F326" i="4"/>
  <c r="F275" i="4"/>
  <c r="F327" i="4"/>
  <c r="F328" i="4"/>
  <c r="F301" i="4"/>
  <c r="F314" i="4"/>
  <c r="I325" i="4"/>
  <c r="I317" i="4"/>
  <c r="F276" i="4"/>
  <c r="F256" i="4"/>
  <c r="F338" i="4"/>
  <c r="F278" i="4"/>
  <c r="F297" i="4"/>
  <c r="F305" i="4"/>
  <c r="F318" i="4"/>
  <c r="F345" i="4"/>
  <c r="F319" i="4"/>
  <c r="F320" i="4"/>
  <c r="F277" i="4"/>
  <c r="F310" i="4"/>
  <c r="F309" i="4"/>
  <c r="F285" i="4"/>
  <c r="F294" i="4"/>
  <c r="F343" i="4"/>
  <c r="F279" i="4"/>
  <c r="F336" i="4"/>
  <c r="F300" i="4"/>
  <c r="F339" i="4"/>
  <c r="F323" i="4"/>
  <c r="F257" i="4"/>
  <c r="F261" i="4"/>
  <c r="F288" i="4"/>
  <c r="F304" i="4"/>
  <c r="F346" i="4"/>
  <c r="F258" i="4"/>
  <c r="I283" i="4"/>
  <c r="F303" i="4"/>
  <c r="F329" i="4"/>
  <c r="F245" i="4"/>
  <c r="F59" i="4"/>
  <c r="F254" i="4"/>
  <c r="F321" i="4"/>
  <c r="I274" i="4"/>
  <c r="F330" i="4"/>
  <c r="F322" i="4"/>
  <c r="F255" i="4"/>
  <c r="F251" i="4"/>
  <c r="F334" i="4"/>
  <c r="F284" i="4"/>
  <c r="F286" i="4"/>
  <c r="F262" i="4"/>
  <c r="F344" i="4"/>
  <c r="I308" i="4"/>
  <c r="G343" i="4"/>
  <c r="G319" i="4"/>
  <c r="G331" i="4"/>
  <c r="G321" i="4"/>
  <c r="G288" i="4"/>
  <c r="G259" i="4"/>
  <c r="G249" i="4"/>
  <c r="J333" i="4"/>
  <c r="J342" i="4"/>
  <c r="J299" i="4"/>
  <c r="G286" i="4"/>
  <c r="G330" i="4"/>
  <c r="G305" i="4"/>
  <c r="G287" i="4"/>
  <c r="G258" i="4"/>
  <c r="G248" i="4"/>
  <c r="G312" i="4"/>
  <c r="E100" i="4"/>
  <c r="F185" i="4"/>
  <c r="F169" i="4"/>
  <c r="E52" i="4"/>
  <c r="F214" i="4"/>
  <c r="E193" i="4"/>
  <c r="F160" i="4"/>
  <c r="E217" i="4"/>
  <c r="F218" i="4"/>
  <c r="E59" i="4"/>
  <c r="E168" i="4"/>
  <c r="F165" i="4"/>
  <c r="F157" i="4"/>
  <c r="E147" i="4"/>
  <c r="E210" i="4"/>
  <c r="E73" i="4"/>
  <c r="E161" i="4"/>
  <c r="E129" i="4"/>
  <c r="E114" i="4"/>
  <c r="E92" i="4"/>
  <c r="F206" i="4"/>
  <c r="E201" i="4"/>
  <c r="I196" i="4"/>
  <c r="I172" i="4"/>
  <c r="F176" i="4"/>
  <c r="E60" i="4"/>
  <c r="F178" i="4"/>
  <c r="E58" i="4"/>
  <c r="E143" i="4"/>
  <c r="E139" i="4"/>
  <c r="E223" i="4"/>
  <c r="F208" i="4"/>
  <c r="E205" i="4"/>
  <c r="F197" i="4"/>
  <c r="E197" i="4"/>
  <c r="E86" i="4"/>
  <c r="E75" i="4"/>
  <c r="I180" i="4"/>
  <c r="F181" i="4"/>
  <c r="E70" i="4"/>
  <c r="F173" i="4"/>
  <c r="E174" i="4"/>
  <c r="F174" i="4"/>
  <c r="E236" i="4"/>
  <c r="E216" i="4"/>
  <c r="F213" i="4"/>
  <c r="E98" i="4"/>
  <c r="E65" i="4"/>
  <c r="I164" i="4"/>
  <c r="E108" i="4"/>
  <c r="E106" i="4"/>
  <c r="E107" i="4"/>
  <c r="F226" i="4"/>
  <c r="F200" i="4"/>
  <c r="F202" i="4"/>
  <c r="F183" i="4"/>
  <c r="F167" i="4"/>
  <c r="E141" i="4"/>
  <c r="C24" i="4"/>
  <c r="C14" i="4"/>
  <c r="F14" i="4"/>
  <c r="F222" i="4"/>
  <c r="E105" i="4"/>
  <c r="F221" i="4"/>
  <c r="E84" i="4"/>
  <c r="E81" i="4"/>
  <c r="E198" i="4"/>
  <c r="I188" i="4"/>
  <c r="F194" i="4"/>
  <c r="E68" i="4"/>
  <c r="E186" i="4"/>
  <c r="F182" i="4"/>
  <c r="E182" i="4"/>
  <c r="E54" i="4"/>
  <c r="F166" i="4"/>
  <c r="E43" i="4"/>
  <c r="E40" i="4"/>
  <c r="I155" i="4"/>
  <c r="E128" i="4"/>
  <c r="E130" i="4"/>
  <c r="F10" i="4"/>
  <c r="E233" i="4"/>
  <c r="E237" i="4"/>
  <c r="E224" i="4"/>
  <c r="I220" i="4"/>
  <c r="I212" i="4"/>
  <c r="F215" i="4"/>
  <c r="I204" i="4"/>
  <c r="F207" i="4"/>
  <c r="F192" i="4"/>
  <c r="F189" i="4"/>
  <c r="E49" i="4"/>
  <c r="E166" i="4"/>
  <c r="F170" i="4"/>
  <c r="F159" i="4"/>
  <c r="F158" i="4"/>
  <c r="E156" i="4"/>
  <c r="E152" i="4"/>
  <c r="E148" i="4"/>
  <c r="E149" i="4"/>
  <c r="E142" i="4"/>
  <c r="E140" i="4"/>
  <c r="E135" i="4"/>
  <c r="E138" i="4"/>
  <c r="E136" i="4"/>
  <c r="H266" i="4"/>
  <c r="H353" i="4"/>
  <c r="H271" i="4"/>
  <c r="H357" i="4"/>
  <c r="H272" i="4"/>
  <c r="H354" i="4"/>
  <c r="H269" i="4"/>
  <c r="H270" i="4"/>
  <c r="H267" i="4"/>
  <c r="H358" i="4"/>
  <c r="H356" i="4"/>
  <c r="H355" i="4"/>
  <c r="H268" i="4"/>
  <c r="H116" i="4"/>
  <c r="H236" i="4"/>
  <c r="H232" i="4"/>
  <c r="H117" i="4"/>
  <c r="H118" i="4"/>
  <c r="H114" i="4"/>
  <c r="H113" i="4"/>
  <c r="H237" i="4"/>
  <c r="H115" i="4"/>
  <c r="H233" i="4"/>
  <c r="H234" i="4"/>
  <c r="H235" i="4"/>
  <c r="H148" i="4"/>
  <c r="H147" i="4"/>
  <c r="H152" i="4"/>
  <c r="H153" i="4"/>
  <c r="H149" i="4"/>
  <c r="H151" i="4"/>
  <c r="H150" i="4"/>
  <c r="E18" i="4"/>
  <c r="E23" i="4"/>
  <c r="E11" i="4"/>
  <c r="H218" i="4"/>
  <c r="H190" i="4"/>
  <c r="E22" i="4"/>
  <c r="E12" i="4"/>
  <c r="E31" i="4"/>
  <c r="E26" i="4"/>
  <c r="E25" i="4"/>
  <c r="E32" i="4"/>
  <c r="E30" i="4"/>
  <c r="H170" i="4"/>
  <c r="F101" i="4"/>
  <c r="H191" i="4"/>
  <c r="H221" i="4"/>
  <c r="H192" i="4"/>
  <c r="H173" i="4"/>
  <c r="H199" i="4"/>
  <c r="H160" i="4"/>
  <c r="H132" i="4"/>
  <c r="H159" i="4"/>
  <c r="H131" i="4"/>
  <c r="H226" i="4"/>
  <c r="H135" i="4"/>
  <c r="H176" i="4"/>
  <c r="E21" i="4"/>
  <c r="E24" i="4"/>
  <c r="E19" i="4"/>
  <c r="G14" i="4"/>
  <c r="G40" i="4"/>
  <c r="G21" i="4"/>
  <c r="H169" i="4"/>
  <c r="G93" i="4"/>
  <c r="H128" i="4"/>
  <c r="F83" i="4"/>
  <c r="H197" i="4"/>
  <c r="H223" i="4"/>
  <c r="H168" i="4"/>
  <c r="F106" i="4"/>
  <c r="H185" i="4"/>
  <c r="H167" i="4"/>
  <c r="H140" i="4"/>
  <c r="H186" i="4"/>
  <c r="H174" i="4"/>
  <c r="H209" i="4"/>
  <c r="H213" i="4"/>
  <c r="H142" i="4"/>
  <c r="H138" i="4"/>
  <c r="H130" i="4"/>
  <c r="H198" i="4"/>
  <c r="H139" i="4"/>
  <c r="H161" i="4"/>
  <c r="G11" i="4"/>
  <c r="H177" i="4"/>
  <c r="H189" i="4"/>
  <c r="H165" i="4"/>
  <c r="H183" i="4"/>
  <c r="G20" i="4"/>
  <c r="H137" i="4"/>
  <c r="H214" i="4"/>
  <c r="H202" i="4"/>
  <c r="H157" i="4"/>
  <c r="H194" i="4"/>
  <c r="H158" i="4"/>
  <c r="H216" i="4"/>
  <c r="H205" i="4"/>
  <c r="H193" i="4"/>
  <c r="E6" i="4"/>
  <c r="H78" i="4"/>
  <c r="H208" i="4"/>
  <c r="H181" i="4"/>
  <c r="H215" i="4"/>
  <c r="H175" i="4"/>
  <c r="H126" i="4"/>
  <c r="H222" i="4"/>
  <c r="H178" i="4"/>
  <c r="H127" i="4"/>
  <c r="H225" i="4"/>
  <c r="H136" i="4"/>
  <c r="H156" i="4"/>
  <c r="E10" i="4"/>
  <c r="H182" i="4"/>
  <c r="H141" i="4"/>
  <c r="H143" i="4"/>
  <c r="H201" i="4"/>
  <c r="H129" i="4"/>
  <c r="H210" i="4"/>
  <c r="G42" i="4"/>
  <c r="H184" i="4"/>
  <c r="H200" i="4"/>
  <c r="H207" i="4"/>
  <c r="H206" i="4"/>
  <c r="E33" i="4"/>
  <c r="F93" i="4"/>
  <c r="F23" i="4"/>
  <c r="F51" i="4"/>
  <c r="F26" i="4"/>
  <c r="F53" i="4"/>
  <c r="F107" i="4"/>
  <c r="G4" i="4"/>
  <c r="G75" i="4"/>
  <c r="G107" i="4"/>
  <c r="G81" i="4"/>
  <c r="G24" i="4"/>
  <c r="F91" i="4"/>
  <c r="F21" i="4"/>
  <c r="F94" i="4"/>
  <c r="F22" i="4"/>
  <c r="F67" i="4"/>
  <c r="F100" i="4"/>
  <c r="F73" i="4"/>
  <c r="G12" i="4"/>
  <c r="G94" i="4"/>
  <c r="G97" i="4"/>
  <c r="F75" i="4"/>
  <c r="G98" i="4"/>
  <c r="G85" i="4"/>
  <c r="G67" i="4"/>
  <c r="J64" i="4"/>
  <c r="F78" i="4"/>
  <c r="F81" i="4"/>
  <c r="I80" i="4"/>
  <c r="I96" i="4"/>
  <c r="F84" i="4"/>
  <c r="J104" i="4"/>
  <c r="J88" i="4"/>
  <c r="G51" i="4"/>
  <c r="J96" i="4"/>
  <c r="G57" i="4"/>
  <c r="J80" i="4"/>
  <c r="G108" i="4"/>
  <c r="G9" i="4"/>
  <c r="J57" i="4"/>
  <c r="E35" i="4"/>
  <c r="G77" i="4"/>
  <c r="G61" i="4"/>
  <c r="G82" i="4"/>
  <c r="G99" i="4"/>
  <c r="G49" i="4"/>
  <c r="G101" i="4"/>
  <c r="G100" i="4"/>
  <c r="J72" i="4"/>
  <c r="G86" i="4"/>
  <c r="G13" i="4"/>
  <c r="F19" i="4"/>
  <c r="G110" i="4"/>
  <c r="G50" i="4"/>
  <c r="G66" i="4"/>
  <c r="G52" i="4"/>
  <c r="G41" i="4"/>
  <c r="G25" i="4"/>
  <c r="G69" i="4"/>
  <c r="G90" i="4"/>
  <c r="G15" i="4"/>
  <c r="G70" i="4"/>
  <c r="F54" i="4"/>
  <c r="G76" i="4"/>
  <c r="G68" i="4"/>
  <c r="G83" i="4"/>
  <c r="G54" i="4"/>
  <c r="G105" i="4"/>
  <c r="G53" i="4"/>
  <c r="G45" i="4"/>
  <c r="G18" i="4"/>
  <c r="G10" i="4"/>
  <c r="G59" i="4"/>
  <c r="G92" i="4"/>
  <c r="G89" i="4"/>
  <c r="G60" i="4"/>
  <c r="G102" i="4"/>
  <c r="G19" i="4"/>
  <c r="J49" i="4"/>
  <c r="G78" i="4"/>
  <c r="G44" i="4"/>
  <c r="F82" i="4"/>
  <c r="I57" i="4"/>
  <c r="F105" i="4"/>
  <c r="F60" i="4"/>
  <c r="J41" i="4"/>
  <c r="G43" i="4"/>
  <c r="G91" i="4"/>
  <c r="G106" i="4"/>
  <c r="G22" i="4"/>
  <c r="G62" i="4"/>
  <c r="G109" i="4"/>
  <c r="G26" i="4"/>
  <c r="G58" i="4"/>
  <c r="G65" i="4"/>
  <c r="G73" i="4"/>
  <c r="D37" i="4"/>
  <c r="E20" i="4"/>
  <c r="G5" i="4"/>
  <c r="G74" i="4"/>
  <c r="G23" i="4"/>
  <c r="K188" i="4"/>
  <c r="K220" i="4"/>
  <c r="F24" i="4"/>
  <c r="F99" i="4"/>
  <c r="F62" i="4"/>
  <c r="F27" i="4"/>
  <c r="F44" i="4"/>
  <c r="F97" i="4"/>
  <c r="F69" i="4"/>
  <c r="F4" i="4"/>
  <c r="F77" i="4"/>
  <c r="F52" i="4"/>
  <c r="F76" i="4"/>
  <c r="F18" i="4"/>
  <c r="F41" i="4"/>
  <c r="F49" i="4"/>
  <c r="F109" i="4"/>
  <c r="F20" i="4"/>
  <c r="F74" i="4"/>
  <c r="I88" i="4"/>
  <c r="I64" i="4"/>
  <c r="F66" i="4"/>
  <c r="F110" i="4"/>
  <c r="F61" i="4"/>
  <c r="F42" i="4"/>
  <c r="F108" i="4"/>
  <c r="F86" i="4"/>
  <c r="F58" i="4"/>
  <c r="F92" i="4"/>
  <c r="F65" i="4"/>
  <c r="F40" i="4"/>
  <c r="H313" i="4"/>
  <c r="K308" i="4"/>
  <c r="K274" i="4"/>
  <c r="H319" i="4"/>
  <c r="H320" i="4"/>
  <c r="H301" i="4"/>
  <c r="H328" i="4"/>
  <c r="H323" i="4"/>
  <c r="H339" i="4"/>
  <c r="H303" i="4"/>
  <c r="H256" i="4"/>
  <c r="H250" i="4"/>
  <c r="K283" i="4"/>
  <c r="H310" i="4"/>
  <c r="K291" i="4"/>
  <c r="H345" i="4"/>
  <c r="H327" i="4"/>
  <c r="H302" i="4"/>
  <c r="H348" i="4"/>
  <c r="H251" i="4"/>
  <c r="H329" i="4"/>
  <c r="H260" i="4"/>
  <c r="H254" i="4"/>
  <c r="H248" i="4"/>
  <c r="H321" i="4"/>
  <c r="H247" i="4"/>
  <c r="H322" i="4"/>
  <c r="H278" i="4"/>
  <c r="H255" i="4"/>
  <c r="H284" i="4"/>
  <c r="H312" i="4"/>
  <c r="H309" i="4"/>
  <c r="H335" i="4"/>
  <c r="H294" i="4"/>
  <c r="H279" i="4"/>
  <c r="H331" i="4"/>
  <c r="K342" i="4"/>
  <c r="H330" i="4"/>
  <c r="H318" i="4"/>
  <c r="H337" i="4"/>
  <c r="H276" i="4"/>
  <c r="K325" i="4"/>
  <c r="H296" i="4"/>
  <c r="H259" i="4"/>
  <c r="H292" i="4"/>
  <c r="H334" i="4"/>
  <c r="H314" i="4"/>
  <c r="K333" i="4"/>
  <c r="H293" i="4"/>
  <c r="H277" i="4"/>
  <c r="H344" i="4"/>
  <c r="H280" i="4"/>
  <c r="H297" i="4"/>
  <c r="H287" i="4"/>
  <c r="H326" i="4"/>
  <c r="K299" i="4"/>
  <c r="H343" i="4"/>
  <c r="H249" i="4"/>
  <c r="H245" i="4"/>
  <c r="H346" i="4"/>
  <c r="H288" i="4"/>
  <c r="H257" i="4"/>
  <c r="K317" i="4"/>
  <c r="H311" i="4"/>
  <c r="H262" i="4"/>
  <c r="H336" i="4"/>
  <c r="H285" i="4"/>
  <c r="H286" i="4"/>
  <c r="H289" i="4"/>
  <c r="H305" i="4"/>
  <c r="H347" i="4"/>
  <c r="H258" i="4"/>
  <c r="H338" i="4"/>
  <c r="H246" i="4"/>
  <c r="H295" i="4"/>
  <c r="H304" i="4"/>
  <c r="H261" i="4"/>
  <c r="H275" i="4"/>
  <c r="H300" i="4"/>
  <c r="F85" i="4"/>
  <c r="F50" i="4"/>
  <c r="F90" i="4"/>
  <c r="F45" i="4"/>
  <c r="F25" i="4"/>
  <c r="I41" i="4"/>
  <c r="I72" i="4"/>
  <c r="I49" i="4"/>
  <c r="I104" i="4"/>
  <c r="F98" i="4"/>
  <c r="F89" i="4"/>
  <c r="F57" i="4"/>
  <c r="F102" i="4"/>
  <c r="F70" i="4"/>
  <c r="F68" i="4"/>
  <c r="F5" i="4"/>
  <c r="F43" i="4"/>
  <c r="K212" i="4"/>
  <c r="K164" i="4"/>
  <c r="H217" i="4"/>
  <c r="K196" i="4"/>
  <c r="K172" i="4"/>
  <c r="K204" i="4"/>
  <c r="K180" i="4"/>
  <c r="H224" i="4"/>
  <c r="H166" i="4"/>
  <c r="K155" i="4"/>
  <c r="E36" i="4"/>
  <c r="C37" i="4"/>
  <c r="F36" i="4"/>
  <c r="F34" i="4"/>
  <c r="K41" i="4"/>
  <c r="H14" i="4"/>
  <c r="H60" i="4"/>
  <c r="H50" i="4"/>
  <c r="H99" i="4"/>
  <c r="H90" i="4"/>
  <c r="H74" i="4"/>
  <c r="H84" i="4"/>
  <c r="H93" i="4"/>
  <c r="H81" i="4"/>
  <c r="H49" i="4"/>
  <c r="H41" i="4"/>
  <c r="H54" i="4"/>
  <c r="H68" i="4"/>
  <c r="H105" i="4"/>
  <c r="H86" i="4"/>
  <c r="H53" i="4"/>
  <c r="H45" i="4"/>
  <c r="H106" i="4"/>
  <c r="H107" i="4"/>
  <c r="H61" i="4"/>
  <c r="H73" i="4"/>
  <c r="H20" i="4"/>
  <c r="H24" i="4"/>
  <c r="H51" i="4"/>
  <c r="H18" i="4"/>
  <c r="H9" i="4"/>
  <c r="H102" i="4"/>
  <c r="H23" i="4"/>
  <c r="K64" i="4"/>
  <c r="K72" i="4"/>
  <c r="H12" i="4"/>
  <c r="H43" i="4"/>
  <c r="H58" i="4"/>
  <c r="H77" i="4"/>
  <c r="H69" i="4"/>
  <c r="H26" i="4"/>
  <c r="H70" i="4"/>
  <c r="H52" i="4"/>
  <c r="H40" i="4"/>
  <c r="H76" i="4"/>
  <c r="H22" i="4"/>
  <c r="H66" i="4"/>
  <c r="H21" i="4"/>
  <c r="H97" i="4"/>
  <c r="H91" i="4"/>
  <c r="H57" i="4"/>
  <c r="H42" i="4"/>
  <c r="H85" i="4"/>
  <c r="H67" i="4"/>
  <c r="H109" i="4"/>
  <c r="H110" i="4"/>
  <c r="H82" i="4"/>
  <c r="K96" i="4"/>
  <c r="H75" i="4"/>
  <c r="H11" i="4"/>
  <c r="H100" i="4"/>
  <c r="K80" i="4"/>
  <c r="H94" i="4"/>
  <c r="H83" i="4"/>
  <c r="H10" i="4"/>
  <c r="H4" i="4"/>
  <c r="H25" i="4"/>
  <c r="H19" i="4"/>
  <c r="H62" i="4"/>
  <c r="K88" i="4"/>
  <c r="K104" i="4"/>
  <c r="H27" i="4"/>
  <c r="H108" i="4"/>
  <c r="H89" i="4"/>
  <c r="H98" i="4"/>
  <c r="H13" i="4"/>
  <c r="H92" i="4"/>
  <c r="H101" i="4"/>
  <c r="H44" i="4"/>
  <c r="K49" i="4"/>
  <c r="H5" i="4"/>
  <c r="H65" i="4"/>
  <c r="K57" i="4"/>
  <c r="H59" i="4"/>
  <c r="G6" i="4"/>
  <c r="G35" i="4"/>
  <c r="H15" i="4"/>
  <c r="E37" i="4"/>
  <c r="G33" i="4"/>
  <c r="G31" i="4"/>
  <c r="G30" i="4"/>
  <c r="G32" i="4"/>
  <c r="G36" i="4"/>
  <c r="F6" i="4"/>
  <c r="F31" i="4"/>
  <c r="F30" i="4"/>
  <c r="F33" i="4"/>
  <c r="F35" i="4"/>
  <c r="F32" i="4"/>
  <c r="H33" i="4"/>
  <c r="H36" i="4"/>
  <c r="H6" i="4"/>
  <c r="H30" i="4"/>
  <c r="H32" i="4"/>
  <c r="H35" i="4"/>
  <c r="H31" i="4"/>
  <c r="G37" i="4"/>
  <c r="F37" i="4"/>
  <c r="H37" i="4"/>
</calcChain>
</file>

<file path=xl/sharedStrings.xml><?xml version="1.0" encoding="utf-8"?>
<sst xmlns="http://schemas.openxmlformats.org/spreadsheetml/2006/main" count="2020" uniqueCount="301">
  <si>
    <t>Nº de encuesta</t>
  </si>
  <si>
    <t>Datos personales</t>
  </si>
  <si>
    <t>Pregunta 1</t>
  </si>
  <si>
    <t xml:space="preserve">          Pregunta 2</t>
  </si>
  <si>
    <t>Pregunta 3</t>
  </si>
  <si>
    <t>Pregunta 4</t>
  </si>
  <si>
    <t>Pregunta 5</t>
  </si>
  <si>
    <t>Grado</t>
  </si>
  <si>
    <t>Mención/Itinerario</t>
  </si>
  <si>
    <t>Turno</t>
  </si>
  <si>
    <t>Elegió esta titulación como</t>
  </si>
  <si>
    <t xml:space="preserve">Centro de procedencia </t>
  </si>
  <si>
    <t>Zona de la que proviene</t>
  </si>
  <si>
    <t>En caso de responder "peninsula" u "otro"</t>
  </si>
  <si>
    <t xml:space="preserve">Medio por el que conoció la existencia de la facultad </t>
  </si>
  <si>
    <t>En caso de responder "otro"</t>
  </si>
  <si>
    <t>Nivel de satisfacción GLOBAL</t>
  </si>
  <si>
    <t>Apartado a</t>
  </si>
  <si>
    <t>Apartado b</t>
  </si>
  <si>
    <t>Apartado c</t>
  </si>
  <si>
    <t>Apartado d</t>
  </si>
  <si>
    <t>Apartado e</t>
  </si>
  <si>
    <t>Apartado f</t>
  </si>
  <si>
    <t>Apartado g</t>
  </si>
  <si>
    <t>Apartado h</t>
  </si>
  <si>
    <t>¿A través de que medio tuviste conocimiento de la existencia de estas Jornadas?</t>
  </si>
  <si>
    <t>si contestaste Otro</t>
  </si>
  <si>
    <t>¿Qué información te gustaría que se hubiese presentado en la Jornada de Acogida y no se ha hecho?</t>
  </si>
  <si>
    <t>¿Qué aspecto(s) de los que se han tratado no te ha(n) resultado interesante(s)?</t>
  </si>
  <si>
    <t>Lenguas Modernas</t>
  </si>
  <si>
    <t>Inglés-Francés</t>
  </si>
  <si>
    <t>Mañana</t>
  </si>
  <si>
    <t>1ª opción</t>
  </si>
  <si>
    <t>Otro</t>
  </si>
  <si>
    <t>Muy satisfecho</t>
  </si>
  <si>
    <t>3ª opción</t>
  </si>
  <si>
    <t>IES El Rincón</t>
  </si>
  <si>
    <t>Gran Canaria</t>
  </si>
  <si>
    <t>Web ULPGC</t>
  </si>
  <si>
    <t>Satisfecho</t>
  </si>
  <si>
    <t>Charlas informativas</t>
  </si>
  <si>
    <t>Jornadas de Puertas Abiertas</t>
  </si>
  <si>
    <t>Tenerife</t>
  </si>
  <si>
    <t>Web Facultad</t>
  </si>
  <si>
    <t>NS/NC</t>
  </si>
  <si>
    <t>IES Saulo Torón</t>
  </si>
  <si>
    <t>2ª opción</t>
  </si>
  <si>
    <t>IES José Arencia Gil</t>
  </si>
  <si>
    <t>Todos me han parecido interesantes.</t>
  </si>
  <si>
    <t>Fuerteventura</t>
  </si>
  <si>
    <t>Folletos</t>
  </si>
  <si>
    <t>Lanzarote</t>
  </si>
  <si>
    <t>4ª opción</t>
  </si>
  <si>
    <t>IES Alonso Quesada</t>
  </si>
  <si>
    <t>Carteles anunciadores</t>
  </si>
  <si>
    <t>Medianamente Satisfecho</t>
  </si>
  <si>
    <t>Tarde</t>
  </si>
  <si>
    <t>Inglés-Chino</t>
  </si>
  <si>
    <t>Ninguno.</t>
  </si>
  <si>
    <t>La Palma</t>
  </si>
  <si>
    <t>Insatisfecho</t>
  </si>
  <si>
    <t>Península</t>
  </si>
  <si>
    <t>IES Teror</t>
  </si>
  <si>
    <t>IES Valsequillo</t>
  </si>
  <si>
    <t>Lengua Española y Literaturas Hispánicas</t>
  </si>
  <si>
    <t>Literatura española e hispanoamericana</t>
  </si>
  <si>
    <t>IES Politécnico Las Palmas</t>
  </si>
  <si>
    <t>Un amigo</t>
  </si>
  <si>
    <t>Muy insatisfecho</t>
  </si>
  <si>
    <t>6ª opción</t>
  </si>
  <si>
    <t>IES Poeta Tomás Morales Castellano</t>
  </si>
  <si>
    <t>ULPGC</t>
  </si>
  <si>
    <t>Lengua española para extranjeros: español-chino</t>
  </si>
  <si>
    <t>IES Faro de Maspalomas</t>
  </si>
  <si>
    <t>GLM</t>
  </si>
  <si>
    <t>Carrera</t>
  </si>
  <si>
    <t>Itinerario</t>
  </si>
  <si>
    <t>GLELH</t>
  </si>
  <si>
    <t>menciones</t>
  </si>
  <si>
    <t>NO MODIFICAR ESTA HOJA</t>
  </si>
  <si>
    <t>Lengua Española y Literatura Hispánicas</t>
  </si>
  <si>
    <t>5ª opción</t>
  </si>
  <si>
    <t>La Gomera</t>
  </si>
  <si>
    <t>El Hierro</t>
  </si>
  <si>
    <t>RESUMEN GLOBAL</t>
  </si>
  <si>
    <t>Porcentaje</t>
  </si>
  <si>
    <t>TITULACIÓN ESCOGIDA</t>
  </si>
  <si>
    <t xml:space="preserve">Mañana </t>
  </si>
  <si>
    <t>Ambos Turnos</t>
  </si>
  <si>
    <t>mañana</t>
  </si>
  <si>
    <t>tarde</t>
  </si>
  <si>
    <t>Ambos turnos</t>
  </si>
  <si>
    <t>Nº Alumnos Grado en Lenguas Modernas</t>
  </si>
  <si>
    <t>Nº Alumnos Grado en Lengua Española y Literaturas Hispánicas</t>
  </si>
  <si>
    <t>Total alumnos Grados</t>
  </si>
  <si>
    <t>¿ELEGISTE ESTA TITULACIÓN CÓMO?</t>
  </si>
  <si>
    <t>¿DE QUÉ ZONA PROVIENES?</t>
  </si>
  <si>
    <t>¿A TRAVÉS DE QUÉ MEDIO CONOCISTE LA EXISTENCIA DE NUESTRA FACULTAD?</t>
  </si>
  <si>
    <t>1,¿CUÁL ES TU NIVEL DE SATISFACCIÓN GLOBAL CON LA INFORMACIÓN PRESENTADA EN LAS JORNADAS DE ACOGIDA?</t>
  </si>
  <si>
    <t>MEDIA</t>
  </si>
  <si>
    <t>ambos turnos</t>
  </si>
  <si>
    <t>Medianamente satisfecho</t>
  </si>
  <si>
    <t>2. UTILIZANDO LA MISMA ESCALA DE VALORES ANTERIOR, ¿CUÁL ES TU VALORACIÓN GLOBAL SOBRE LA INFORMACIÓN RECIBIDA?</t>
  </si>
  <si>
    <t>2.a ESTRUCTURA Y ORGANIZACIÓN DE LA FACULTAD DE FILOLOGÍA (ORDENACIÓN ACADÉMICA, MOVILIDAD, CALIDAD)</t>
  </si>
  <si>
    <t>2.b INFORMACIÓN SOBRE LOS GRADOS</t>
  </si>
  <si>
    <t>2.c PRESENTACIÓN DEL PROFESORADO</t>
  </si>
  <si>
    <t>2.d PRESENTACIÓN DE LOS TUTORES ORIENTADORES</t>
  </si>
  <si>
    <t>2.e LA BIBLIOTECA</t>
  </si>
  <si>
    <t>2.f LA ADMINISTRACIÓN</t>
  </si>
  <si>
    <t>2.g EXPERIENCIA DE ALUMNOS DE AÑOS ANTERIORES</t>
  </si>
  <si>
    <t>2.h ATENCIÓN PSICOPEDAGÓGICA</t>
  </si>
  <si>
    <t>3. A TRAVÉS DE QUÉ MEDIO TUVISTE CONOCIMIENTO DE ESTAS JORNADAS?</t>
  </si>
  <si>
    <t>RESUMEN GRADO LENGUAS MODERNAS</t>
  </si>
  <si>
    <t xml:space="preserve">2.d PRESENTACIÓN DE LOS TUTORES ORIENTADORES </t>
  </si>
  <si>
    <t>RESUMEN GRADO LENGUAS ESPAÑOLA Y LITERATURAS HISPÁNICAS</t>
  </si>
  <si>
    <t>ANÁLISIS GLOBAL</t>
  </si>
  <si>
    <t>ANÁLISIS GRADO DE LENGUAS MODERNAS</t>
  </si>
  <si>
    <t>ANÁLISIS GRADO DE LENGUA ESPAÑOLA Y LITERATURAS HISPÁNICAS</t>
  </si>
  <si>
    <t>Ninguna.</t>
  </si>
  <si>
    <t>El erasmus en tercero y el aprovechamiento de las clases y el tiempo.</t>
  </si>
  <si>
    <t>IES Cairasco de Figueroa</t>
  </si>
  <si>
    <t>IES Santiago Santana Díaz</t>
  </si>
  <si>
    <t>IES Carrizal</t>
  </si>
  <si>
    <t>IES Schamann</t>
  </si>
  <si>
    <t>IES Santa María de Guía</t>
  </si>
  <si>
    <t>Todo me ha resultado interesante y necesario.</t>
  </si>
  <si>
    <t>IES Roque Amagro</t>
  </si>
  <si>
    <t>IES La Isleta</t>
  </si>
  <si>
    <t>IES Los Tarahales</t>
  </si>
  <si>
    <t>IES Vega de San Mateo</t>
  </si>
  <si>
    <t>Titulación</t>
  </si>
  <si>
    <t>Titulación Previa</t>
  </si>
  <si>
    <t>Máster en Cultura Audiovisual y Literaria</t>
  </si>
  <si>
    <t>Grado en Lenguas Modernas</t>
  </si>
  <si>
    <t>Carteles</t>
  </si>
  <si>
    <t>Filología Hispánica</t>
  </si>
  <si>
    <t>RESUMEN MÁSTER EN CULTURA AUDIOVISUAL Y LITERARIA.</t>
  </si>
  <si>
    <t>Total alumnos:</t>
  </si>
  <si>
    <t>ANÁLISIS MÁSTER EN CULTURA AUDIOVISUAL Y LITERATURA</t>
  </si>
  <si>
    <t>Grado en Lengua Española y Literaturas Hispánicas</t>
  </si>
  <si>
    <t>Todo ha sido interesante.</t>
  </si>
  <si>
    <t>2.b INFORMACIÓN SOBRE EL MASTER</t>
  </si>
  <si>
    <t>Biblioteca y Delegacion</t>
  </si>
  <si>
    <t>IES Playa de Arinaga</t>
  </si>
  <si>
    <t>IES Josefina de la Torre</t>
  </si>
  <si>
    <t>Cuales son las opciones disponibles para realizar curos u actividades complementarias.</t>
  </si>
  <si>
    <t>En general no considero ninguna irrelevante</t>
  </si>
  <si>
    <t>IES Antonio Godoy</t>
  </si>
  <si>
    <t>Informacion sobre las salidas profesionales</t>
  </si>
  <si>
    <t>Biblioteca universitaria</t>
  </si>
  <si>
    <t>IES Alcalde Bernabé Rodríguez</t>
  </si>
  <si>
    <t>Informacion sobre alumnos que necesitan cambios de turnos</t>
  </si>
  <si>
    <t>Bastante bien en general</t>
  </si>
  <si>
    <t>Falta de informacion sobre asignaturas por ausencia de profesores</t>
  </si>
  <si>
    <t>La organización de la universidad</t>
  </si>
  <si>
    <t>IES Eusebio Barreto Lorenzo</t>
  </si>
  <si>
    <t>Amistades</t>
  </si>
  <si>
    <t>Listado de turnos</t>
  </si>
  <si>
    <t>Me han resultado todos interesantes</t>
  </si>
  <si>
    <t>IES Cabrera Pinto</t>
  </si>
  <si>
    <t>Tutor 2º Bachillerato</t>
  </si>
  <si>
    <t>Hubiera estado bien que nos facilitaran un mapa de la facultad</t>
  </si>
  <si>
    <t>Todos me han parecido interesantes y necesarias</t>
  </si>
  <si>
    <t>IES Jose Frugani Perez (La Rocha)</t>
  </si>
  <si>
    <t>Algo mas sobre la experiencia de otros alumnos</t>
  </si>
  <si>
    <t>La manera en que se imparten las asignaturas</t>
  </si>
  <si>
    <t>IES Santo Tomas Aquino</t>
  </si>
  <si>
    <t>IES Guia</t>
  </si>
  <si>
    <t>Las salidas que tiene esta carrera</t>
  </si>
  <si>
    <t>Todo esta bien así</t>
  </si>
  <si>
    <t>La biblioteca</t>
  </si>
  <si>
    <t>Alemania</t>
  </si>
  <si>
    <t>IES Pablo Montesino</t>
  </si>
  <si>
    <t xml:space="preserve">Erasmus </t>
  </si>
  <si>
    <t>IES Gran Tarajal</t>
  </si>
  <si>
    <t xml:space="preserve">Todo bien </t>
  </si>
  <si>
    <t>IES Arguineguin</t>
  </si>
  <si>
    <t>Información sobre el horario</t>
  </si>
  <si>
    <t>Erasmus , convocatorias</t>
  </si>
  <si>
    <t>Más información sobre la carrera</t>
  </si>
  <si>
    <t>Familia</t>
  </si>
  <si>
    <t>IES Atlantic School</t>
  </si>
  <si>
    <t>El apartado de normas</t>
  </si>
  <si>
    <t>IES Jose Zerpa</t>
  </si>
  <si>
    <t xml:space="preserve">La que quería se presentó </t>
  </si>
  <si>
    <t>Todos me han resultado muy util</t>
  </si>
  <si>
    <t>IES Añtp Conquero, Huelva</t>
  </si>
  <si>
    <t>Huelva</t>
  </si>
  <si>
    <t xml:space="preserve">En que grupos nos dividimos cada uno en el turno de mañana </t>
  </si>
  <si>
    <t>IES Cruce de Arinaga</t>
  </si>
  <si>
    <t>IES La isleta</t>
  </si>
  <si>
    <t xml:space="preserve">Web Facultad </t>
  </si>
  <si>
    <t>La posibilidad de hacer un doble itineerario</t>
  </si>
  <si>
    <t>IES Santa Lucía</t>
  </si>
  <si>
    <t>La delegacion de estudiantes</t>
  </si>
  <si>
    <t>Las normas de convivencia</t>
  </si>
  <si>
    <t>Barcelona</t>
  </si>
  <si>
    <t>IES Juan Pulido Castro</t>
  </si>
  <si>
    <t>Las normas</t>
  </si>
  <si>
    <t>IES Santa Brigida</t>
  </si>
  <si>
    <t>IES Doctoral</t>
  </si>
  <si>
    <t>Explicación sobre los creditos</t>
  </si>
  <si>
    <t>Salidas profesionales</t>
  </si>
  <si>
    <t>IES Perez Galdos</t>
  </si>
  <si>
    <t xml:space="preserve">Añadir aleman como opcion </t>
  </si>
  <si>
    <t>Todos me han parecido de gran utilidad</t>
  </si>
  <si>
    <t>IES Jose Arencibia Gil</t>
  </si>
  <si>
    <t>Edinburgh Napier University</t>
  </si>
  <si>
    <t>UK</t>
  </si>
  <si>
    <t>Casual</t>
  </si>
  <si>
    <t>Los horarios son confusos y se debe hablar mas sobre ellos</t>
  </si>
  <si>
    <t>Profundizar más en los programas de movilidad</t>
  </si>
  <si>
    <t>Todo me ha resultado interesante</t>
  </si>
  <si>
    <t>IES Nuñe de Arce</t>
  </si>
  <si>
    <t>Valladolid</t>
  </si>
  <si>
    <t>Más informacion de las asignaturas</t>
  </si>
  <si>
    <t>Todo bien, exepto exceso de informacion sobre la administración</t>
  </si>
  <si>
    <t>Escuela de Arte y Superior de Diseño</t>
  </si>
  <si>
    <t>Colegio Sagrado Corazon de Tafira</t>
  </si>
  <si>
    <t>Todo Correcto</t>
  </si>
  <si>
    <t>IES Ingenio</t>
  </si>
  <si>
    <t>Todo me ha parecido interesante</t>
  </si>
  <si>
    <t>Jilin Hinagino Foreing Language Insititute</t>
  </si>
  <si>
    <t xml:space="preserve">Colegio Oficial Aleman </t>
  </si>
  <si>
    <t xml:space="preserve">El material que tendremos en cada asignatura </t>
  </si>
  <si>
    <t>IES Primero de Mayo</t>
  </si>
  <si>
    <t>Mas informacion de los turnos de los alumnos</t>
  </si>
  <si>
    <t>IES Cauce de Arinaga</t>
  </si>
  <si>
    <t>Profesor</t>
  </si>
  <si>
    <t>Insitituto</t>
  </si>
  <si>
    <t>IES Villa de Firgas</t>
  </si>
  <si>
    <t xml:space="preserve">Mi hermana estudia aquí </t>
  </si>
  <si>
    <t>Colegio Cisneros Aller</t>
  </si>
  <si>
    <t>Francia</t>
  </si>
  <si>
    <t>Lista de lugar para erasmus</t>
  </si>
  <si>
    <t>Programa Erasmus</t>
  </si>
  <si>
    <t>Acceso a mayores de 25</t>
  </si>
  <si>
    <t>IES Tafira Nelson Mandela</t>
  </si>
  <si>
    <t>IES Isabel de España</t>
  </si>
  <si>
    <t>Facultad de Poitier</t>
  </si>
  <si>
    <t>IES Cesar Manrique</t>
  </si>
  <si>
    <t>ITCG Leonardo Vinci</t>
  </si>
  <si>
    <t>Sicilia</t>
  </si>
  <si>
    <t xml:space="preserve">Informacion de los proyectos y eventos de la universidad </t>
  </si>
  <si>
    <t>Claret</t>
  </si>
  <si>
    <t>Los horarios de las clases de armonizacion</t>
  </si>
  <si>
    <t>La administración</t>
  </si>
  <si>
    <t>IES Profesor Juan Pulido Castro</t>
  </si>
  <si>
    <t>Mis compañeros de clase</t>
  </si>
  <si>
    <t xml:space="preserve">Opinión personal de mas alumnos </t>
  </si>
  <si>
    <t>Todo interesante</t>
  </si>
  <si>
    <t>Todo ha sido de interes y necesario</t>
  </si>
  <si>
    <t>IES Tomas Morales</t>
  </si>
  <si>
    <t>Cambio de grados y mencion de actividades</t>
  </si>
  <si>
    <t>IES Gran Canaria</t>
  </si>
  <si>
    <t>Correo Electronico</t>
  </si>
  <si>
    <t>Me he sentido a gusto durante la presentación</t>
  </si>
  <si>
    <t xml:space="preserve">IES Domingo Rivero </t>
  </si>
  <si>
    <t>IES San Bartonolomé</t>
  </si>
  <si>
    <t>Todos son interesantes</t>
  </si>
  <si>
    <t>IES La Rocha</t>
  </si>
  <si>
    <t>Administración</t>
  </si>
  <si>
    <t>Los creditos</t>
  </si>
  <si>
    <t>Horarios asignaturas</t>
  </si>
  <si>
    <t>Todos los orientados al tercer y cuarto curso</t>
  </si>
  <si>
    <t>Las opciones de voluntariado existente en la universidad</t>
  </si>
  <si>
    <t>Mayor informacion acerca de los créditos</t>
  </si>
  <si>
    <t>Todo interesaante</t>
  </si>
  <si>
    <t xml:space="preserve">La informacion sobre la adminsitracion </t>
  </si>
  <si>
    <t>EASDGC</t>
  </si>
  <si>
    <t>IES La Vega de San Jose</t>
  </si>
  <si>
    <t>La biblioteca universitaria</t>
  </si>
  <si>
    <t>Charlas centro estudiantil</t>
  </si>
  <si>
    <t>IES Alonso Perez Diaz</t>
  </si>
  <si>
    <t>IES Siete Palmas</t>
  </si>
  <si>
    <t>IES Bañaderos -Cipriano Acosta</t>
  </si>
  <si>
    <t>IES Aguañac</t>
  </si>
  <si>
    <t>Me hubiera gustado un maños hincapie en las lenguas que vana estudia a lo largo de los 4 años del grado</t>
  </si>
  <si>
    <t>IES La Minilla</t>
  </si>
  <si>
    <t>IES Mes y Lopez</t>
  </si>
  <si>
    <t>Erasmus y mundus</t>
  </si>
  <si>
    <t>IES Teguise</t>
  </si>
  <si>
    <t>Inofmacion sobre las salidas profesionales</t>
  </si>
  <si>
    <t>Sevilla</t>
  </si>
  <si>
    <t>Si contestaste "Otro"</t>
  </si>
  <si>
    <t>Universidad de Sevilla</t>
  </si>
  <si>
    <t>Profundizar en la asignatura de Prácticas Externas.</t>
  </si>
  <si>
    <t>UNED</t>
  </si>
  <si>
    <t>Grado en Estudios Ingleses: lengua, literatura y cultura</t>
  </si>
  <si>
    <t>Información del profesorado del grado</t>
  </si>
  <si>
    <t>Decanato</t>
  </si>
  <si>
    <t>Licenciatura en Derecho</t>
  </si>
  <si>
    <t>Universidad Central de Barcelona</t>
  </si>
  <si>
    <t>Todo correcto.</t>
  </si>
  <si>
    <t>Compañeros de clase</t>
  </si>
  <si>
    <t>No puedo contestar, llegué tarde.</t>
  </si>
  <si>
    <t>Se aplica lo anteriormente dicho.</t>
  </si>
  <si>
    <t>Ampliar un poco la presentación respecto al itinerario sobre literatura. Ha sido muy entretenido, pero falta un poco de literatura.</t>
  </si>
  <si>
    <t>Jornada de puertas abiertas</t>
  </si>
  <si>
    <t>Charlas infirmativas de los centros</t>
  </si>
  <si>
    <t>2.h CONSEJO DE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</si>
</sst>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5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B2B2B2"/>
      </bottom>
      <diagonal/>
    </border>
    <border>
      <left style="medium">
        <color auto="1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B2B2B2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rgb="FFB2B2B2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6" fillId="6" borderId="0" applyNumberFormat="0" applyBorder="0" applyAlignment="0" applyProtection="0"/>
    <xf numFmtId="0" fontId="7" fillId="7" borderId="6" applyNumberFormat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4" fillId="10" borderId="7" applyNumberFormat="0" applyFont="0" applyAlignment="0" applyProtection="0"/>
    <xf numFmtId="0" fontId="16" fillId="13" borderId="6" applyNumberFormat="0" applyAlignment="0" applyProtection="0"/>
  </cellStyleXfs>
  <cellXfs count="18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0" fillId="0" borderId="0" xfId="0" applyNumberFormat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6" fillId="6" borderId="0" xfId="1"/>
    <xf numFmtId="164" fontId="0" fillId="0" borderId="0" xfId="0" applyNumberFormat="1"/>
    <xf numFmtId="0" fontId="0" fillId="0" borderId="9" xfId="0" applyBorder="1"/>
    <xf numFmtId="0" fontId="8" fillId="12" borderId="0" xfId="3" applyFill="1"/>
    <xf numFmtId="10" fontId="0" fillId="0" borderId="0" xfId="0" applyNumberFormat="1"/>
    <xf numFmtId="0" fontId="17" fillId="0" borderId="0" xfId="0" applyFont="1"/>
    <xf numFmtId="0" fontId="18" fillId="5" borderId="1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5" borderId="1" xfId="0" applyFill="1" applyBorder="1"/>
    <xf numFmtId="0" fontId="0" fillId="15" borderId="8" xfId="0" applyFill="1" applyBorder="1"/>
    <xf numFmtId="0" fontId="0" fillId="17" borderId="1" xfId="0" applyFill="1" applyBorder="1"/>
    <xf numFmtId="0" fontId="0" fillId="17" borderId="8" xfId="0" applyFill="1" applyBorder="1"/>
    <xf numFmtId="0" fontId="0" fillId="19" borderId="1" xfId="0" applyFill="1" applyBorder="1"/>
    <xf numFmtId="0" fontId="0" fillId="19" borderId="8" xfId="0" applyFill="1" applyBorder="1"/>
    <xf numFmtId="0" fontId="0" fillId="17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0" fillId="0" borderId="0" xfId="0" applyFill="1"/>
    <xf numFmtId="0" fontId="0" fillId="17" borderId="1" xfId="0" applyFill="1" applyBorder="1" applyAlignment="1">
      <alignment horizontal="left" wrapText="1"/>
    </xf>
    <xf numFmtId="0" fontId="0" fillId="11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5" borderId="3" xfId="0" applyFill="1" applyBorder="1"/>
    <xf numFmtId="0" fontId="0" fillId="17" borderId="3" xfId="0" applyFill="1" applyBorder="1"/>
    <xf numFmtId="0" fontId="0" fillId="19" borderId="3" xfId="0" applyFill="1" applyBorder="1"/>
    <xf numFmtId="0" fontId="2" fillId="2" borderId="2" xfId="0" applyFont="1" applyFill="1" applyBorder="1" applyAlignment="1">
      <alignment horizontal="center"/>
    </xf>
    <xf numFmtId="0" fontId="0" fillId="14" borderId="4" xfId="0" applyFill="1" applyBorder="1"/>
    <xf numFmtId="10" fontId="14" fillId="12" borderId="0" xfId="0" applyNumberFormat="1" applyFont="1" applyFill="1" applyBorder="1"/>
    <xf numFmtId="0" fontId="10" fillId="0" borderId="0" xfId="0" applyFont="1" applyFill="1"/>
    <xf numFmtId="10" fontId="0" fillId="0" borderId="0" xfId="0" applyNumberFormat="1" applyFill="1"/>
    <xf numFmtId="0" fontId="20" fillId="0" borderId="0" xfId="0" applyFont="1"/>
    <xf numFmtId="0" fontId="20" fillId="20" borderId="0" xfId="0" applyFont="1" applyFill="1"/>
    <xf numFmtId="0" fontId="21" fillId="0" borderId="0" xfId="0" applyFont="1"/>
    <xf numFmtId="0" fontId="10" fillId="16" borderId="12" xfId="0" applyFont="1" applyFill="1" applyBorder="1"/>
    <xf numFmtId="1" fontId="10" fillId="11" borderId="13" xfId="0" applyNumberFormat="1" applyFont="1" applyFill="1" applyBorder="1"/>
    <xf numFmtId="10" fontId="10" fillId="11" borderId="13" xfId="0" applyNumberFormat="1" applyFont="1" applyFill="1" applyBorder="1"/>
    <xf numFmtId="10" fontId="10" fillId="14" borderId="14" xfId="0" applyNumberFormat="1" applyFont="1" applyFill="1" applyBorder="1"/>
    <xf numFmtId="10" fontId="14" fillId="15" borderId="18" xfId="5" applyNumberFormat="1" applyFont="1" applyFill="1" applyBorder="1" applyAlignment="1"/>
    <xf numFmtId="10" fontId="10" fillId="15" borderId="12" xfId="0" applyNumberFormat="1" applyFont="1" applyFill="1" applyBorder="1"/>
    <xf numFmtId="0" fontId="0" fillId="16" borderId="15" xfId="0" applyFill="1" applyBorder="1"/>
    <xf numFmtId="1" fontId="0" fillId="11" borderId="0" xfId="0" applyNumberFormat="1" applyFill="1" applyBorder="1" applyAlignment="1">
      <alignment horizontal="right"/>
    </xf>
    <xf numFmtId="0" fontId="0" fillId="14" borderId="16" xfId="0" applyFill="1" applyBorder="1"/>
    <xf numFmtId="0" fontId="0" fillId="11" borderId="0" xfId="0" applyFill="1" applyBorder="1"/>
    <xf numFmtId="1" fontId="10" fillId="14" borderId="14" xfId="0" applyNumberFormat="1" applyFont="1" applyFill="1" applyBorder="1"/>
    <xf numFmtId="10" fontId="14" fillId="15" borderId="21" xfId="5" applyNumberFormat="1" applyFont="1" applyFill="1" applyBorder="1" applyAlignment="1"/>
    <xf numFmtId="0" fontId="22" fillId="24" borderId="12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22" fillId="22" borderId="14" xfId="0" applyFont="1" applyFill="1" applyBorder="1" applyAlignment="1">
      <alignment horizontal="center"/>
    </xf>
    <xf numFmtId="10" fontId="14" fillId="11" borderId="22" xfId="4" applyNumberFormat="1" applyFont="1" applyFill="1" applyBorder="1"/>
    <xf numFmtId="10" fontId="14" fillId="11" borderId="11" xfId="4" applyNumberFormat="1" applyFont="1" applyFill="1" applyBorder="1"/>
    <xf numFmtId="10" fontId="14" fillId="14" borderId="23" xfId="6" applyNumberFormat="1" applyFont="1" applyFill="1" applyBorder="1"/>
    <xf numFmtId="10" fontId="14" fillId="14" borderId="19" xfId="6" applyNumberFormat="1" applyFont="1" applyFill="1" applyBorder="1"/>
    <xf numFmtId="10" fontId="14" fillId="11" borderId="7" xfId="4" applyNumberFormat="1" applyFont="1" applyFill="1" applyBorder="1"/>
    <xf numFmtId="10" fontId="14" fillId="11" borderId="24" xfId="4" applyNumberFormat="1" applyFont="1" applyFill="1" applyBorder="1"/>
    <xf numFmtId="10" fontId="14" fillId="14" borderId="25" xfId="6" applyNumberFormat="1" applyFont="1" applyFill="1" applyBorder="1"/>
    <xf numFmtId="10" fontId="14" fillId="14" borderId="17" xfId="6" applyNumberFormat="1" applyFont="1" applyFill="1" applyBorder="1"/>
    <xf numFmtId="10" fontId="14" fillId="11" borderId="26" xfId="4" applyNumberFormat="1" applyFont="1" applyFill="1" applyBorder="1"/>
    <xf numFmtId="10" fontId="14" fillId="14" borderId="27" xfId="6" applyNumberFormat="1" applyFont="1" applyFill="1" applyBorder="1"/>
    <xf numFmtId="0" fontId="14" fillId="11" borderId="0" xfId="0" applyFont="1" applyFill="1" applyBorder="1"/>
    <xf numFmtId="10" fontId="14" fillId="23" borderId="30" xfId="5" applyNumberFormat="1" applyFont="1" applyFill="1" applyBorder="1"/>
    <xf numFmtId="10" fontId="14" fillId="23" borderId="31" xfId="5" applyNumberFormat="1" applyFont="1" applyFill="1" applyBorder="1"/>
    <xf numFmtId="10" fontId="14" fillId="23" borderId="32" xfId="5" applyNumberFormat="1" applyFont="1" applyFill="1" applyBorder="1"/>
    <xf numFmtId="10" fontId="14" fillId="23" borderId="33" xfId="5" applyNumberFormat="1" applyFont="1" applyFill="1" applyBorder="1"/>
    <xf numFmtId="10" fontId="14" fillId="23" borderId="34" xfId="5" applyNumberFormat="1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2" fontId="14" fillId="14" borderId="37" xfId="6" applyNumberFormat="1" applyFont="1" applyFill="1" applyBorder="1"/>
    <xf numFmtId="2" fontId="14" fillId="11" borderId="36" xfId="4" applyNumberFormat="1" applyFont="1" applyFill="1" applyBorder="1"/>
    <xf numFmtId="2" fontId="14" fillId="23" borderId="35" xfId="5" applyNumberFormat="1" applyFont="1" applyFill="1" applyBorder="1"/>
    <xf numFmtId="2" fontId="19" fillId="11" borderId="36" xfId="4" applyNumberFormat="1" applyFont="1" applyFill="1" applyBorder="1"/>
    <xf numFmtId="2" fontId="19" fillId="14" borderId="37" xfId="6" applyNumberFormat="1" applyFont="1" applyFill="1" applyBorder="1"/>
    <xf numFmtId="0" fontId="0" fillId="16" borderId="5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0" fillId="14" borderId="38" xfId="0" applyFill="1" applyBorder="1"/>
    <xf numFmtId="0" fontId="0" fillId="11" borderId="38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18" borderId="38" xfId="0" applyFill="1" applyBorder="1" applyAlignment="1">
      <alignment horizontal="center" vertical="center"/>
    </xf>
    <xf numFmtId="0" fontId="0" fillId="15" borderId="38" xfId="0" applyFill="1" applyBorder="1"/>
    <xf numFmtId="0" fontId="0" fillId="17" borderId="38" xfId="0" applyFill="1" applyBorder="1"/>
    <xf numFmtId="0" fontId="0" fillId="19" borderId="38" xfId="0" applyFill="1" applyBorder="1"/>
    <xf numFmtId="10" fontId="14" fillId="23" borderId="39" xfId="5" applyNumberFormat="1" applyFont="1" applyFill="1" applyBorder="1"/>
    <xf numFmtId="10" fontId="14" fillId="23" borderId="40" xfId="5" applyNumberFormat="1" applyFont="1" applyFill="1" applyBorder="1"/>
    <xf numFmtId="10" fontId="14" fillId="23" borderId="41" xfId="5" applyNumberFormat="1" applyFont="1" applyFill="1" applyBorder="1"/>
    <xf numFmtId="0" fontId="2" fillId="2" borderId="3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16" borderId="20" xfId="0" applyFill="1" applyBorder="1"/>
    <xf numFmtId="1" fontId="0" fillId="11" borderId="9" xfId="0" applyNumberFormat="1" applyFill="1" applyBorder="1" applyAlignment="1">
      <alignment horizontal="right"/>
    </xf>
    <xf numFmtId="0" fontId="0" fillId="14" borderId="42" xfId="0" applyFill="1" applyBorder="1"/>
    <xf numFmtId="0" fontId="0" fillId="16" borderId="28" xfId="0" applyFill="1" applyBorder="1"/>
    <xf numFmtId="1" fontId="0" fillId="11" borderId="29" xfId="0" applyNumberFormat="1" applyFill="1" applyBorder="1" applyAlignment="1">
      <alignment horizontal="right"/>
    </xf>
    <xf numFmtId="0" fontId="0" fillId="14" borderId="43" xfId="0" applyFill="1" applyBorder="1"/>
    <xf numFmtId="0" fontId="0" fillId="11" borderId="29" xfId="0" applyFill="1" applyBorder="1"/>
    <xf numFmtId="10" fontId="14" fillId="23" borderId="44" xfId="5" applyNumberFormat="1" applyFont="1" applyFill="1" applyBorder="1"/>
    <xf numFmtId="0" fontId="0" fillId="25" borderId="1" xfId="0" applyFill="1" applyBorder="1" applyAlignment="1">
      <alignment horizontal="center"/>
    </xf>
    <xf numFmtId="10" fontId="0" fillId="25" borderId="1" xfId="0" applyNumberFormat="1" applyFill="1" applyBorder="1" applyAlignment="1">
      <alignment horizontal="center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0" fillId="26" borderId="0" xfId="0" applyFill="1"/>
    <xf numFmtId="0" fontId="10" fillId="0" borderId="0" xfId="0" applyFont="1" applyAlignment="1">
      <alignment horizontal="right"/>
    </xf>
    <xf numFmtId="0" fontId="15" fillId="11" borderId="0" xfId="0" applyFont="1" applyFill="1" applyAlignment="1"/>
    <xf numFmtId="0" fontId="10" fillId="0" borderId="0" xfId="0" applyFont="1" applyFill="1" applyBorder="1"/>
    <xf numFmtId="1" fontId="10" fillId="0" borderId="0" xfId="0" applyNumberFormat="1" applyFont="1" applyFill="1" applyBorder="1"/>
    <xf numFmtId="10" fontId="10" fillId="0" borderId="0" xfId="0" applyNumberFormat="1" applyFont="1" applyFill="1" applyBorder="1"/>
    <xf numFmtId="0" fontId="0" fillId="26" borderId="1" xfId="0" applyFill="1" applyBorder="1"/>
    <xf numFmtId="0" fontId="0" fillId="0" borderId="1" xfId="0" applyBorder="1"/>
    <xf numFmtId="2" fontId="0" fillId="0" borderId="0" xfId="0" applyNumberFormat="1"/>
    <xf numFmtId="10" fontId="14" fillId="20" borderId="53" xfId="0" applyNumberFormat="1" applyFont="1" applyFill="1" applyBorder="1"/>
    <xf numFmtId="0" fontId="0" fillId="14" borderId="50" xfId="0" applyFill="1" applyBorder="1"/>
    <xf numFmtId="0" fontId="0" fillId="16" borderId="50" xfId="0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0" fillId="11" borderId="54" xfId="0" applyFill="1" applyBorder="1" applyAlignment="1">
      <alignment horizontal="center" vertical="center"/>
    </xf>
    <xf numFmtId="0" fontId="25" fillId="14" borderId="1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14" borderId="8" xfId="0" applyFont="1" applyFill="1" applyBorder="1" applyAlignment="1">
      <alignment vertical="center"/>
    </xf>
    <xf numFmtId="0" fontId="0" fillId="26" borderId="0" xfId="0" applyFill="1" applyBorder="1"/>
    <xf numFmtId="0" fontId="14" fillId="23" borderId="0" xfId="0" applyFont="1" applyFill="1" applyBorder="1"/>
    <xf numFmtId="0" fontId="19" fillId="14" borderId="0" xfId="2" applyFont="1" applyFill="1" applyBorder="1"/>
    <xf numFmtId="10" fontId="14" fillId="23" borderId="0" xfId="5" applyNumberFormat="1" applyFont="1" applyFill="1" applyBorder="1"/>
    <xf numFmtId="10" fontId="14" fillId="11" borderId="0" xfId="4" applyNumberFormat="1" applyFont="1" applyFill="1" applyBorder="1"/>
    <xf numFmtId="10" fontId="14" fillId="14" borderId="0" xfId="6" applyNumberFormat="1" applyFont="1" applyFill="1" applyBorder="1"/>
    <xf numFmtId="0" fontId="22" fillId="24" borderId="13" xfId="0" applyFont="1" applyFill="1" applyBorder="1" applyAlignment="1">
      <alignment horizontal="center"/>
    </xf>
    <xf numFmtId="2" fontId="19" fillId="23" borderId="55" xfId="5" applyNumberFormat="1" applyFont="1" applyFill="1" applyBorder="1"/>
    <xf numFmtId="2" fontId="14" fillId="23" borderId="55" xfId="5" applyNumberFormat="1" applyFont="1" applyFill="1" applyBorder="1"/>
    <xf numFmtId="10" fontId="14" fillId="11" borderId="0" xfId="5" applyNumberFormat="1" applyFont="1" applyFill="1" applyBorder="1"/>
    <xf numFmtId="10" fontId="14" fillId="14" borderId="0" xfId="5" applyNumberFormat="1" applyFont="1" applyFill="1" applyBorder="1"/>
    <xf numFmtId="1" fontId="14" fillId="11" borderId="0" xfId="0" applyNumberFormat="1" applyFont="1" applyFill="1" applyBorder="1" applyAlignment="1">
      <alignment horizontal="right"/>
    </xf>
    <xf numFmtId="1" fontId="19" fillId="14" borderId="0" xfId="2" applyNumberFormat="1" applyFont="1" applyFill="1" applyBorder="1"/>
    <xf numFmtId="10" fontId="14" fillId="16" borderId="0" xfId="5" applyNumberFormat="1" applyFont="1" applyFill="1" applyBorder="1"/>
    <xf numFmtId="10" fontId="0" fillId="0" borderId="0" xfId="0" applyNumberFormat="1" applyBorder="1"/>
    <xf numFmtId="10" fontId="0" fillId="0" borderId="0" xfId="0" applyNumberFormat="1" applyFont="1"/>
    <xf numFmtId="0" fontId="14" fillId="12" borderId="0" xfId="0" applyFont="1" applyFill="1" applyBorder="1"/>
    <xf numFmtId="0" fontId="10" fillId="12" borderId="0" xfId="0" applyFont="1" applyFill="1" applyAlignment="1">
      <alignment horizontal="left"/>
    </xf>
    <xf numFmtId="0" fontId="0" fillId="14" borderId="2" xfId="0" applyFill="1" applyBorder="1" applyAlignment="1">
      <alignment horizontal="left"/>
    </xf>
    <xf numFmtId="0" fontId="0" fillId="14" borderId="4" xfId="0" applyFill="1" applyBorder="1" applyAlignment="1">
      <alignment horizontal="left"/>
    </xf>
    <xf numFmtId="0" fontId="23" fillId="4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wrapText="1"/>
    </xf>
    <xf numFmtId="0" fontId="1" fillId="3" borderId="52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/>
    </xf>
    <xf numFmtId="0" fontId="10" fillId="18" borderId="13" xfId="0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</cellXfs>
  <cellStyles count="7">
    <cellStyle name="Calcular" xfId="2" builtinId="22"/>
    <cellStyle name="Correcto" xfId="1" builtinId="26"/>
    <cellStyle name="Entrada" xfId="6" builtinId="20"/>
    <cellStyle name="Incorrecto" xfId="3" builtinId="27"/>
    <cellStyle name="Neutral" xfId="4" builtinId="28"/>
    <cellStyle name="Normal" xfId="0" builtinId="0"/>
    <cellStyle name="Nota" xfId="5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charts/_rels/chart54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Número de alumnos</a:t>
            </a:r>
            <a:r>
              <a:rPr lang="es-ES" baseline="0"/>
              <a:t> encuestados por grado</a:t>
            </a:r>
            <a:endParaRPr lang="es-ES"/>
          </a:p>
        </c:rich>
      </c:tx>
      <c:layout/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'Resumen de datos'!$B$6</c:f>
              <c:strCache>
                <c:ptCount val="1"/>
                <c:pt idx="0">
                  <c:v>Total alumnos Grados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429414922168545"/>
                  <c:y val="0.01990049127575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79-4E0C-A6B7-0474C2CFD2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datos'!$B$4:$B$6</c:f>
              <c:strCache>
                <c:ptCount val="3"/>
                <c:pt idx="0">
                  <c:v>Nº Alumnos Grado en Lenguas Modernas</c:v>
                </c:pt>
                <c:pt idx="1">
                  <c:v>Nº Alumnos Grado en Lengua Española y Literaturas Hispánicas</c:v>
                </c:pt>
                <c:pt idx="2">
                  <c:v>Total alumnos Grados</c:v>
                </c:pt>
              </c:strCache>
            </c:strRef>
          </c:cat>
          <c:val>
            <c:numRef>
              <c:f>'Resumen de datos'!$E$6</c:f>
              <c:numCache>
                <c:formatCode>0</c:formatCode>
                <c:ptCount val="1"/>
                <c:pt idx="0">
                  <c:v>133.0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79-4E0C-A6B7-0474C2CFD237}"/>
            </c:ext>
          </c:extLst>
        </c:ser>
        <c:ser>
          <c:idx val="0"/>
          <c:order val="1"/>
          <c:tx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"/>
                  <c:y val="0.01990049127575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79-4E0C-A6B7-0474C2CFD2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datos'!$B$4:$B$6</c:f>
              <c:strCache>
                <c:ptCount val="3"/>
                <c:pt idx="0">
                  <c:v>Nº Alumnos Grado en Lenguas Modernas</c:v>
                </c:pt>
                <c:pt idx="1">
                  <c:v>Nº Alumnos Grado en Lengua Española y Literaturas Hispánicas</c:v>
                </c:pt>
                <c:pt idx="2">
                  <c:v>Total alumnos Grados</c:v>
                </c:pt>
              </c:strCache>
            </c:strRef>
          </c:cat>
          <c:val>
            <c:numRef>
              <c:f>'Resumen de datos'!$E$4</c:f>
              <c:numCache>
                <c:formatCode>General</c:formatCode>
                <c:ptCount val="1"/>
                <c:pt idx="0">
                  <c:v>90.0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79-4E0C-A6B7-0474C2CFD237}"/>
            </c:ext>
          </c:extLst>
        </c:ser>
        <c:ser>
          <c:idx val="1"/>
          <c:order val="2"/>
          <c:tx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de datos'!$B$4:$B$6</c:f>
              <c:strCache>
                <c:ptCount val="3"/>
                <c:pt idx="0">
                  <c:v>Nº Alumnos Grado en Lenguas Modernas</c:v>
                </c:pt>
                <c:pt idx="1">
                  <c:v>Nº Alumnos Grado en Lengua Española y Literaturas Hispánicas</c:v>
                </c:pt>
                <c:pt idx="2">
                  <c:v>Total alumnos Grados</c:v>
                </c:pt>
              </c:strCache>
            </c:strRef>
          </c:cat>
          <c:val>
            <c:numRef>
              <c:f>'Resumen de datos'!$E$5</c:f>
              <c:numCache>
                <c:formatCode>General</c:formatCode>
                <c:ptCount val="1"/>
                <c:pt idx="0">
                  <c:v>43.0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79-4E0C-A6B7-0474C2CFD2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0751624"/>
        <c:axId val="2093542888"/>
        <c:axId val="0"/>
      </c:bar3DChart>
      <c:catAx>
        <c:axId val="20707516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93542888"/>
        <c:crosses val="autoZero"/>
        <c:auto val="1"/>
        <c:lblAlgn val="ctr"/>
        <c:lblOffset val="100"/>
        <c:noMultiLvlLbl val="0"/>
      </c:catAx>
      <c:valAx>
        <c:axId val="20935428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2070751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2.a ¿Cuál es tu valoración global sobre la estructura y organización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225797346881174"/>
                  <c:y val="-0.0204498977505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8696020321762"/>
                  <c:y val="-0.016359918200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677392040643524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94-4288-AE89-6B5C11C089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datos'!$B$49:$B$54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datos'!$F$49:$F$54</c:f>
              <c:numCache>
                <c:formatCode>0.00%</c:formatCode>
                <c:ptCount val="6"/>
                <c:pt idx="0">
                  <c:v>0.421052631578947</c:v>
                </c:pt>
                <c:pt idx="1">
                  <c:v>0.473684210526316</c:v>
                </c:pt>
                <c:pt idx="2">
                  <c:v>0.0921052631578947</c:v>
                </c:pt>
                <c:pt idx="3">
                  <c:v>0.0</c:v>
                </c:pt>
                <c:pt idx="4">
                  <c:v>0.0</c:v>
                </c:pt>
                <c:pt idx="5">
                  <c:v>0.0131578947368421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94-4288-AE89-6B5C11C089D1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24188540784646"/>
                  <c:y val="-0.016359918200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4188540784646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790290714084112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564493367202935"/>
                  <c:y val="-0.016359918200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594-4288-AE89-6B5C11C089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datos'!$B$49:$B$54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datos'!$G$49:$G$54</c:f>
              <c:numCache>
                <c:formatCode>0.00%</c:formatCode>
                <c:ptCount val="6"/>
                <c:pt idx="0">
                  <c:v>0.368421052631579</c:v>
                </c:pt>
                <c:pt idx="1">
                  <c:v>0.526315789473684</c:v>
                </c:pt>
                <c:pt idx="2">
                  <c:v>0.0526315789473684</c:v>
                </c:pt>
                <c:pt idx="3">
                  <c:v>0.0</c:v>
                </c:pt>
                <c:pt idx="4">
                  <c:v>0.0175438596491228</c:v>
                </c:pt>
                <c:pt idx="5">
                  <c:v>0.0350877192982456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94-4288-AE89-6B5C11C089D1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80637877504939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01608806096529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46768275472763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594-4288-AE89-6B5C11C089D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24188540784646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594-4288-AE89-6B5C11C089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datos'!$B$49:$B$54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datos'!$H$49:$H$54</c:f>
              <c:numCache>
                <c:formatCode>0.00%</c:formatCode>
                <c:ptCount val="6"/>
                <c:pt idx="0">
                  <c:v>0.398496240601504</c:v>
                </c:pt>
                <c:pt idx="1">
                  <c:v>0.496240601503759</c:v>
                </c:pt>
                <c:pt idx="2">
                  <c:v>0.075187969924812</c:v>
                </c:pt>
                <c:pt idx="3">
                  <c:v>0.0</c:v>
                </c:pt>
                <c:pt idx="4">
                  <c:v>0.0075187969924812</c:v>
                </c:pt>
                <c:pt idx="5">
                  <c:v>0.0225563909774436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594-4288-AE89-6B5C11C089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3799672"/>
        <c:axId val="2093802824"/>
        <c:axId val="0"/>
      </c:bar3DChart>
      <c:catAx>
        <c:axId val="209379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802824"/>
        <c:crosses val="autoZero"/>
        <c:auto val="1"/>
        <c:lblAlgn val="ctr"/>
        <c:lblOffset val="100"/>
        <c:noMultiLvlLbl val="0"/>
      </c:catAx>
      <c:valAx>
        <c:axId val="20938028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799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2.b ¿Cuál es tu valoración global sobre la información sobre los Grados?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2.06279848636276E-17"/>
                  <c:y val="-0.0164609053497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255969727255E-17"/>
                  <c:y val="-0.00823045267489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4B-4282-A7EC-1411E5D791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datos'!$B$57:$B$62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datos'!$F$57:$F$62</c:f>
              <c:numCache>
                <c:formatCode>0.00%</c:formatCode>
                <c:ptCount val="6"/>
                <c:pt idx="0">
                  <c:v>0.605263157894737</c:v>
                </c:pt>
                <c:pt idx="1">
                  <c:v>0.302631578947368</c:v>
                </c:pt>
                <c:pt idx="2">
                  <c:v>0.0921052631578947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4B-4282-A7EC-1411E5D791F9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23769338959212"/>
                  <c:y val="0.00411522633744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3768452994009"/>
                  <c:y val="-0.00823045267489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675105485232068"/>
                  <c:y val="-0.0123456790123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562587904360057"/>
                  <c:y val="-0.012345679012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4B-4282-A7EC-1411E5D791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datos'!$B$57:$B$62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datos'!$G$57:$G$62</c:f>
              <c:numCache>
                <c:formatCode>0.00%</c:formatCode>
                <c:ptCount val="6"/>
                <c:pt idx="0">
                  <c:v>0.543859649122807</c:v>
                </c:pt>
                <c:pt idx="1">
                  <c:v>0.385964912280702</c:v>
                </c:pt>
                <c:pt idx="2">
                  <c:v>0.0701754385964912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4B-4282-A7EC-1411E5D791F9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80028129395218"/>
                  <c:y val="-0.0164609053497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57524613220816"/>
                  <c:y val="-0.012345679012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517580872011"/>
                  <c:y val="-0.00823045267489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502109704641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44B-4282-A7EC-1411E5D791F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5752461322081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44B-4282-A7EC-1411E5D791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datos'!$B$57:$B$62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datos'!$H$57:$H$62</c:f>
              <c:numCache>
                <c:formatCode>0.00%</c:formatCode>
                <c:ptCount val="6"/>
                <c:pt idx="0">
                  <c:v>0.578947368421053</c:v>
                </c:pt>
                <c:pt idx="1">
                  <c:v>0.338345864661654</c:v>
                </c:pt>
                <c:pt idx="2">
                  <c:v>0.0827067669172932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44B-4282-A7EC-1411E5D791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3870616"/>
        <c:axId val="2093873768"/>
        <c:axId val="0"/>
      </c:bar3DChart>
      <c:catAx>
        <c:axId val="209387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873768"/>
        <c:crosses val="autoZero"/>
        <c:auto val="1"/>
        <c:lblAlgn val="ctr"/>
        <c:lblOffset val="100"/>
        <c:noMultiLvlLbl val="0"/>
      </c:catAx>
      <c:valAx>
        <c:axId val="2093873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870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2.c ¿Cuál es tu valoración global sobre la presentación del profesorado?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337552742616034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112517580872012"/>
                  <c:y val="-0.0204498977505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DF8-4BBC-B199-E68F4787CF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datos'!$B$65:$B$70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datos'!$F$65:$F$70</c:f>
              <c:numCache>
                <c:formatCode>0.00%</c:formatCode>
                <c:ptCount val="6"/>
                <c:pt idx="0">
                  <c:v>0.618421052631579</c:v>
                </c:pt>
                <c:pt idx="1">
                  <c:v>0.276315789473684</c:v>
                </c:pt>
                <c:pt idx="2">
                  <c:v>0.0921052631578947</c:v>
                </c:pt>
                <c:pt idx="3">
                  <c:v>0.0</c:v>
                </c:pt>
                <c:pt idx="4">
                  <c:v>0.0131578947368421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F8-4BBC-B199-E68F4787CF67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35021097046414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3769338959212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5105485232067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787623066104089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7552742616034"/>
                  <c:y val="-0.0122699386503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DF8-4BBC-B199-E68F4787CF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datos'!$B$65:$B$70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datos'!$G$65:$G$70</c:f>
              <c:numCache>
                <c:formatCode>0.00%</c:formatCode>
                <c:ptCount val="6"/>
                <c:pt idx="0">
                  <c:v>0.508771929824561</c:v>
                </c:pt>
                <c:pt idx="1">
                  <c:v>0.333333333333333</c:v>
                </c:pt>
                <c:pt idx="2">
                  <c:v>0.12280701754386</c:v>
                </c:pt>
                <c:pt idx="3">
                  <c:v>0.0175438596491228</c:v>
                </c:pt>
                <c:pt idx="4">
                  <c:v>0.0175438596491228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DF8-4BBC-B199-E68F4787CF67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0253164556962"/>
                  <c:y val="-0.0163602402460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68776371308017"/>
                  <c:y val="-0.0408997955010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517580872011"/>
                  <c:y val="-0.024539877300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5021097046414"/>
                  <c:y val="-0.016359918200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DF8-4BBC-B199-E68F4787CF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12517580872011"/>
                  <c:y val="-0.00817995910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DF8-4BBC-B199-E68F4787CF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datos'!$B$65:$B$70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datos'!$H$65:$H$70</c:f>
              <c:numCache>
                <c:formatCode>0.00%</c:formatCode>
                <c:ptCount val="6"/>
                <c:pt idx="0">
                  <c:v>0.571428571428571</c:v>
                </c:pt>
                <c:pt idx="1">
                  <c:v>0.300751879699248</c:v>
                </c:pt>
                <c:pt idx="2">
                  <c:v>0.105263157894737</c:v>
                </c:pt>
                <c:pt idx="3">
                  <c:v>0.0075187969924812</c:v>
                </c:pt>
                <c:pt idx="4">
                  <c:v>0.0150375939849624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DF8-4BBC-B199-E68F4787CF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029496"/>
        <c:axId val="2117032648"/>
        <c:axId val="0"/>
      </c:bar3DChart>
      <c:catAx>
        <c:axId val="211702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032648"/>
        <c:crosses val="autoZero"/>
        <c:auto val="1"/>
        <c:lblAlgn val="ctr"/>
        <c:lblOffset val="100"/>
        <c:noMultiLvlLbl val="0"/>
      </c:catAx>
      <c:valAx>
        <c:axId val="2117032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029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2.d ¿Cuál es tu valoración global sobre la presentación de los tutores orientadores?</a:t>
            </a:r>
            <a:endPara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337268128161887"/>
                  <c:y val="-0.02836879432624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674536256323779"/>
                  <c:y val="-0.0243161094224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112422709387296"/>
                  <c:y val="-0.012158054711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726812816188"/>
                  <c:y val="-0.0202634245187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337268128161889"/>
                  <c:y val="-0.016210739614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F5-4D29-8F78-C6C874BDE9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datos'!$B$105:$B$110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datos'!$F$105:$F$110</c:f>
              <c:numCache>
                <c:formatCode>0.00%</c:formatCode>
                <c:ptCount val="6"/>
                <c:pt idx="0">
                  <c:v>0.605263157894737</c:v>
                </c:pt>
                <c:pt idx="1">
                  <c:v>0.289473684210526</c:v>
                </c:pt>
                <c:pt idx="2">
                  <c:v>0.0789473684210526</c:v>
                </c:pt>
                <c:pt idx="3">
                  <c:v>0.0131578947368421</c:v>
                </c:pt>
                <c:pt idx="4">
                  <c:v>0.0131578947368421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1F5-4D29-8F78-C6C874BDE95F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449690837549189"/>
                  <c:y val="-0.016210739614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4536256323775"/>
                  <c:y val="-0.0202634245187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1180438448567"/>
                  <c:y val="-0.0121580547112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726812816188"/>
                  <c:y val="-0.016210739614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49690837549186"/>
                  <c:y val="-0.012158054711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1F5-4D29-8F78-C6C874BDE9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datos'!$B$105:$B$110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datos'!$G$105:$G$110</c:f>
              <c:numCache>
                <c:formatCode>0.00%</c:formatCode>
                <c:ptCount val="6"/>
                <c:pt idx="0">
                  <c:v>0.385964912280702</c:v>
                </c:pt>
                <c:pt idx="1">
                  <c:v>0.298245614035088</c:v>
                </c:pt>
                <c:pt idx="2">
                  <c:v>0.105263157894737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1F5-4D29-8F78-C6C874BDE95F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01180438448567"/>
                  <c:y val="-0.0243161094224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13603147835863"/>
                  <c:y val="-0.016210739614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4536256323779"/>
                  <c:y val="-0.0202634245187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180438448567"/>
                  <c:y val="-0.012158054711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1F5-4D29-8F78-C6C874BDE9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180438448567"/>
                  <c:y val="-0.012158054711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1F5-4D29-8F78-C6C874BDE9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datos'!$B$105:$B$110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datos'!$H$105:$H$110</c:f>
              <c:numCache>
                <c:formatCode>0.00%</c:formatCode>
                <c:ptCount val="6"/>
                <c:pt idx="0">
                  <c:v>0.511278195488722</c:v>
                </c:pt>
                <c:pt idx="1">
                  <c:v>0.293233082706767</c:v>
                </c:pt>
                <c:pt idx="2">
                  <c:v>0.0902255639097744</c:v>
                </c:pt>
                <c:pt idx="3">
                  <c:v>0.0075187969924812</c:v>
                </c:pt>
                <c:pt idx="4">
                  <c:v>0.0075187969924812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1F5-4D29-8F78-C6C874BDE9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6313288"/>
        <c:axId val="2116309368"/>
        <c:axId val="0"/>
      </c:bar3DChart>
      <c:catAx>
        <c:axId val="211631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309368"/>
        <c:crosses val="autoZero"/>
        <c:auto val="1"/>
        <c:lblAlgn val="ctr"/>
        <c:lblOffset val="100"/>
        <c:noMultiLvlLbl val="0"/>
      </c:catAx>
      <c:valAx>
        <c:axId val="2116309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313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2.e ¿Cuál es tu valoración global sobre la Biblioteca?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1"/>
              <c:layout>
                <c:manualLayout>
                  <c:x val="-0.00449311991013761"/>
                  <c:y val="-0.0121951219512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22465599550688"/>
                  <c:y val="-0.0121951219512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449311991013761"/>
                  <c:y val="-0.0040650406504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49-4717-886F-12403CAF2B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datos'!$B$81:$B$86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datos'!$F$81:$F$86</c:f>
              <c:numCache>
                <c:formatCode>0.00%</c:formatCode>
                <c:ptCount val="6"/>
                <c:pt idx="0">
                  <c:v>0.618421052631579</c:v>
                </c:pt>
                <c:pt idx="1">
                  <c:v>0.276315789473684</c:v>
                </c:pt>
                <c:pt idx="2">
                  <c:v>0.0789473684210526</c:v>
                </c:pt>
                <c:pt idx="3">
                  <c:v>0.0263157894736842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49-4717-886F-12403CAF2B6E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01095197978096"/>
                  <c:y val="-0.00406504065040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3967986520642"/>
                  <c:y val="-0.0040650406504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1095197978096"/>
                  <c:y val="-0.0243902439024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698399326032"/>
                  <c:y val="-0.0121951219512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A49-4717-886F-12403CAF2B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datos'!$B$81:$B$86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datos'!$G$81:$G$86</c:f>
              <c:numCache>
                <c:formatCode>0.00%</c:formatCode>
                <c:ptCount val="6"/>
                <c:pt idx="0">
                  <c:v>0.508771929824561</c:v>
                </c:pt>
                <c:pt idx="1">
                  <c:v>0.368421052631579</c:v>
                </c:pt>
                <c:pt idx="2">
                  <c:v>0.087719298245614</c:v>
                </c:pt>
                <c:pt idx="3">
                  <c:v>0.0</c:v>
                </c:pt>
                <c:pt idx="4">
                  <c:v>0.0350877192982456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A49-4717-886F-12403CAF2B6E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6026397079472"/>
                  <c:y val="-0.00813008130081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46026397079472"/>
                  <c:y val="-0.00813008130081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34793597304128"/>
                  <c:y val="-0.0121951219512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98399326032"/>
                  <c:y val="-0.016260162601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A49-4717-886F-12403CAF2B6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23560797528784"/>
                  <c:y val="-0.0203252032520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A49-4717-886F-12403CAF2B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datos'!$B$81:$B$86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datos'!$H$81:$H$86</c:f>
              <c:numCache>
                <c:formatCode>0.00%</c:formatCode>
                <c:ptCount val="6"/>
                <c:pt idx="0">
                  <c:v>0.571428571428571</c:v>
                </c:pt>
                <c:pt idx="1">
                  <c:v>0.31578947368421</c:v>
                </c:pt>
                <c:pt idx="2">
                  <c:v>0.0827067669172932</c:v>
                </c:pt>
                <c:pt idx="3">
                  <c:v>0.0150375939849624</c:v>
                </c:pt>
                <c:pt idx="4">
                  <c:v>0.0150375939849624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A49-4717-886F-12403CAF2B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6260248"/>
        <c:axId val="2116256328"/>
        <c:axId val="0"/>
      </c:bar3DChart>
      <c:catAx>
        <c:axId val="211626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256328"/>
        <c:crosses val="autoZero"/>
        <c:auto val="1"/>
        <c:lblAlgn val="ctr"/>
        <c:lblOffset val="100"/>
        <c:noMultiLvlLbl val="0"/>
      </c:catAx>
      <c:valAx>
        <c:axId val="2116256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260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2.f ¿Cuál es tu valoración global sobre la Administración?</a:t>
            </a:r>
            <a:endPara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1"/>
              <c:layout>
                <c:manualLayout>
                  <c:x val="-8.83727917848657E-8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224466891133558"/>
                  <c:y val="-0.012084592145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-0.012084592145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336700336700329"/>
                  <c:y val="-0.00805639476334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51-485E-8028-9CB62C39F9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datos'!$B$89:$B$94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datos'!$F$89:$F$94</c:f>
              <c:numCache>
                <c:formatCode>0.00%</c:formatCode>
                <c:ptCount val="6"/>
                <c:pt idx="0">
                  <c:v>0.605263157894737</c:v>
                </c:pt>
                <c:pt idx="1">
                  <c:v>0.302631578947368</c:v>
                </c:pt>
                <c:pt idx="2">
                  <c:v>0.0921052631578947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51-485E-8028-9CB62C39F9BC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1"/>
              <c:layout>
                <c:manualLayout>
                  <c:x val="0.0112233445566779"/>
                  <c:y val="-0.00805639476334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673391836121503"/>
                  <c:y val="-0.0281973816717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2345679012345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51-485E-8028-9CB62C39F9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datos'!$B$89:$B$94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datos'!$G$89:$G$94</c:f>
              <c:numCache>
                <c:formatCode>0.00%</c:formatCode>
                <c:ptCount val="6"/>
                <c:pt idx="0">
                  <c:v>0.543859649122807</c:v>
                </c:pt>
                <c:pt idx="1">
                  <c:v>0.385964912280702</c:v>
                </c:pt>
                <c:pt idx="2">
                  <c:v>0.0701754385964912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451-485E-8028-9CB62C39F9BC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5903479236812"/>
                  <c:y val="-0.016112789526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02020202020202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561167227833895"/>
                  <c:y val="-0.00805639476334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4680134680135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451-485E-8028-9CB62C39F9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12233445566779"/>
                  <c:y val="-0.012084592145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451-485E-8028-9CB62C39F9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datos'!$B$89:$B$94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datos'!$H$89:$H$94</c:f>
              <c:numCache>
                <c:formatCode>0.00%</c:formatCode>
                <c:ptCount val="6"/>
                <c:pt idx="0">
                  <c:v>0.578947368421053</c:v>
                </c:pt>
                <c:pt idx="1">
                  <c:v>0.338345864661654</c:v>
                </c:pt>
                <c:pt idx="2">
                  <c:v>0.0827067669172932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451-485E-8028-9CB62C39F9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6176840"/>
        <c:axId val="2116172920"/>
        <c:axId val="0"/>
      </c:bar3DChart>
      <c:catAx>
        <c:axId val="211617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172920"/>
        <c:crosses val="autoZero"/>
        <c:auto val="1"/>
        <c:lblAlgn val="ctr"/>
        <c:lblOffset val="100"/>
        <c:noMultiLvlLbl val="0"/>
      </c:catAx>
      <c:valAx>
        <c:axId val="21161729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176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2.g ¿Cuál es tu valoración global sobre la experiencia de alumnos en años anteriores?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448179271708686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6134453781513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448179271708686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560224089635855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9B-4ED7-BFB8-76AB238C08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datos'!$F$97:$F$102</c:f>
              <c:numCache>
                <c:formatCode>0.00%</c:formatCode>
                <c:ptCount val="6"/>
                <c:pt idx="0">
                  <c:v>0.618421052631579</c:v>
                </c:pt>
                <c:pt idx="1">
                  <c:v>0.276315789473684</c:v>
                </c:pt>
                <c:pt idx="2">
                  <c:v>0.0789473684210526</c:v>
                </c:pt>
                <c:pt idx="3">
                  <c:v>0.0263157894736842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9B-4ED7-BFB8-76AB238C088A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224089635854343"/>
                  <c:y val="-0.0238095238095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044817927172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134453781513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48179271708686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A9B-4ED7-BFB8-76AB238C08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datos'!$G$97:$G$102</c:f>
              <c:numCache>
                <c:formatCode>0.00%</c:formatCode>
                <c:ptCount val="6"/>
                <c:pt idx="0">
                  <c:v>0.508771929824561</c:v>
                </c:pt>
                <c:pt idx="1">
                  <c:v>0.368421052631579</c:v>
                </c:pt>
                <c:pt idx="2">
                  <c:v>0.087719298245614</c:v>
                </c:pt>
                <c:pt idx="3">
                  <c:v>0.0</c:v>
                </c:pt>
                <c:pt idx="4">
                  <c:v>0.0350877192982456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A9B-4ED7-BFB8-76AB238C088A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56862745098039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2268907563025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249299719887"/>
                  <c:y val="-0.00396825396825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A9B-4ED7-BFB8-76AB238C08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12044817927172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A9B-4ED7-BFB8-76AB238C08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datos'!$H$97:$H$102</c:f>
              <c:numCache>
                <c:formatCode>0.00%</c:formatCode>
                <c:ptCount val="6"/>
                <c:pt idx="0">
                  <c:v>0.571428571428571</c:v>
                </c:pt>
                <c:pt idx="1">
                  <c:v>0.31578947368421</c:v>
                </c:pt>
                <c:pt idx="2">
                  <c:v>0.0827067669172932</c:v>
                </c:pt>
                <c:pt idx="3">
                  <c:v>0.0150375939849624</c:v>
                </c:pt>
                <c:pt idx="4">
                  <c:v>0.0150375939849624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9B-4ED7-BFB8-76AB238C0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6099032"/>
        <c:axId val="2116095112"/>
        <c:axId val="0"/>
      </c:bar3DChart>
      <c:catAx>
        <c:axId val="211609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095112"/>
        <c:crosses val="autoZero"/>
        <c:auto val="1"/>
        <c:lblAlgn val="ctr"/>
        <c:lblOffset val="100"/>
        <c:noMultiLvlLbl val="0"/>
      </c:catAx>
      <c:valAx>
        <c:axId val="21160951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099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3. ¿A través de qué medio tuviste conocimiento de la existencia de esta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336700336700338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448933782267118"/>
                  <c:y val="-0.00402819738167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C0-46C0-8FC6-329119886F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datos'!$B$113:$B$118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datos'!$F$113:$F$118</c:f>
              <c:numCache>
                <c:formatCode>0.00%</c:formatCode>
                <c:ptCount val="6"/>
                <c:pt idx="0">
                  <c:v>0.325581395348837</c:v>
                </c:pt>
                <c:pt idx="1">
                  <c:v>0.348837209302326</c:v>
                </c:pt>
                <c:pt idx="2">
                  <c:v>0.0581395348837209</c:v>
                </c:pt>
                <c:pt idx="3">
                  <c:v>0.162790697674419</c:v>
                </c:pt>
                <c:pt idx="4">
                  <c:v>0.104651162790698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C0-46C0-8FC6-329119886FD4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12233445566779"/>
                  <c:y val="-0.0241691842900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224466891133558"/>
                  <c:y val="-0.0120845921450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224466891133558"/>
                  <c:y val="-0.016112789526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7C0-46C0-8FC6-329119886F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datos'!$B$113:$B$118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datos'!$G$113:$G$118</c:f>
              <c:numCache>
                <c:formatCode>0.00%</c:formatCode>
                <c:ptCount val="6"/>
                <c:pt idx="0">
                  <c:v>0.393939393939394</c:v>
                </c:pt>
                <c:pt idx="1">
                  <c:v>0.348484848484848</c:v>
                </c:pt>
                <c:pt idx="2">
                  <c:v>0.0</c:v>
                </c:pt>
                <c:pt idx="3">
                  <c:v>0.0909090909090909</c:v>
                </c:pt>
                <c:pt idx="4">
                  <c:v>0.0303030303030303</c:v>
                </c:pt>
                <c:pt idx="5">
                  <c:v>0.136363636363636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C0-46C0-8FC6-329119886FD4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897867564534231"/>
                  <c:y val="-0.00402819738167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3468013468013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23344556677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456790123457"/>
                  <c:y val="-0.00402819738167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010101010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7C0-46C0-8FC6-329119886FD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785634118967457"/>
                  <c:y val="-0.012084592145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7C0-46C0-8FC6-329119886F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datos'!$B$113:$B$118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datos'!$H$113:$H$118</c:f>
              <c:numCache>
                <c:formatCode>0.00%</c:formatCode>
                <c:ptCount val="6"/>
                <c:pt idx="0">
                  <c:v>0.355263157894737</c:v>
                </c:pt>
                <c:pt idx="1">
                  <c:v>0.348684210526316</c:v>
                </c:pt>
                <c:pt idx="2">
                  <c:v>0.0328947368421053</c:v>
                </c:pt>
                <c:pt idx="3">
                  <c:v>0.131578947368421</c:v>
                </c:pt>
                <c:pt idx="4">
                  <c:v>0.0723684210526316</c:v>
                </c:pt>
                <c:pt idx="5">
                  <c:v>0.0592105263157895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7C0-46C0-8FC6-329119886F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6028968"/>
        <c:axId val="2118460856"/>
        <c:axId val="0"/>
      </c:bar3DChart>
      <c:catAx>
        <c:axId val="211602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460856"/>
        <c:crosses val="autoZero"/>
        <c:auto val="1"/>
        <c:lblAlgn val="ctr"/>
        <c:lblOffset val="100"/>
        <c:noMultiLvlLbl val="0"/>
      </c:catAx>
      <c:valAx>
        <c:axId val="2118460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028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2.h ¿Cuál es tu valoración global sobre la atención psicopedagógica?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448179271708686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6134453781513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448179271708686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560224089635855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60-4C06-B965-3AEA60BC5A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datos'!$F$105:$F$110</c:f>
              <c:numCache>
                <c:formatCode>0.00%</c:formatCode>
                <c:ptCount val="6"/>
                <c:pt idx="0">
                  <c:v>0.605263157894737</c:v>
                </c:pt>
                <c:pt idx="1">
                  <c:v>0.289473684210526</c:v>
                </c:pt>
                <c:pt idx="2">
                  <c:v>0.0789473684210526</c:v>
                </c:pt>
                <c:pt idx="3">
                  <c:v>0.0131578947368421</c:v>
                </c:pt>
                <c:pt idx="4">
                  <c:v>0.0131578947368421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60-4C06-B965-3AEA60BC5A70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224089635854343"/>
                  <c:y val="-0.0238095238095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044817927172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134453781513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48179271708686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560-4C06-B965-3AEA60BC5A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datos'!$G$105:$G$110</c:f>
              <c:numCache>
                <c:formatCode>0.00%</c:formatCode>
                <c:ptCount val="6"/>
                <c:pt idx="0">
                  <c:v>0.385964912280702</c:v>
                </c:pt>
                <c:pt idx="1">
                  <c:v>0.298245614035088</c:v>
                </c:pt>
                <c:pt idx="2">
                  <c:v>0.105263157894737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560-4C06-B965-3AEA60BC5A70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56862745098039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2268907563025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249299719887"/>
                  <c:y val="-0.00396825396825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560-4C06-B965-3AEA60BC5A7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12044817927172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560-4C06-B965-3AEA60BC5A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datos'!$H$105:$H$110</c:f>
              <c:numCache>
                <c:formatCode>0.00%</c:formatCode>
                <c:ptCount val="6"/>
                <c:pt idx="0">
                  <c:v>0.511278195488722</c:v>
                </c:pt>
                <c:pt idx="1">
                  <c:v>0.293233082706767</c:v>
                </c:pt>
                <c:pt idx="2">
                  <c:v>0.0902255639097744</c:v>
                </c:pt>
                <c:pt idx="3">
                  <c:v>0.0075187969924812</c:v>
                </c:pt>
                <c:pt idx="4">
                  <c:v>0.0075187969924812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560-4C06-B965-3AEA60BC5A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490040"/>
        <c:axId val="2118493192"/>
        <c:axId val="0"/>
      </c:bar3DChart>
      <c:catAx>
        <c:axId val="211849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493192"/>
        <c:crosses val="autoZero"/>
        <c:auto val="1"/>
        <c:lblAlgn val="ctr"/>
        <c:lblOffset val="100"/>
        <c:noMultiLvlLbl val="0"/>
      </c:catAx>
      <c:valAx>
        <c:axId val="21184931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490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Turno escogido</a:t>
            </a:r>
          </a:p>
        </c:rich>
      </c:tx>
      <c:overlay val="0"/>
    </c:title>
    <c:autoTitleDeleted val="0"/>
    <c:view3D>
      <c:rotX val="10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940740740740743"/>
                  <c:y val="-0.0529166666666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AC-4B44-9CA6-009F1966F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cat>
          <c:val>
            <c:numRef>
              <c:f>'Resumen de datos'!$F$4</c:f>
              <c:numCache>
                <c:formatCode>0.00%</c:formatCode>
                <c:ptCount val="1"/>
                <c:pt idx="0">
                  <c:v>0.618421052631579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C-4B44-9CA6-009F1966F21A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64684969934314"/>
                  <c:y val="-0.05356772030977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AC-4B44-9CA6-009F1966F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cat>
          <c:val>
            <c:numRef>
              <c:f>'Resumen de datos'!$G$4</c:f>
              <c:numCache>
                <c:formatCode>0.00%</c:formatCode>
                <c:ptCount val="1"/>
                <c:pt idx="0">
                  <c:v>0.754385964912281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AC-4B44-9CA6-009F1966F21A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705467372134041"/>
                  <c:y val="-0.02515722439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AC-4B44-9CA6-009F1966F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cat>
          <c:val>
            <c:numRef>
              <c:f>'Resumen de datos'!$H$4</c:f>
              <c:numCache>
                <c:formatCode>0.00%</c:formatCode>
                <c:ptCount val="1"/>
                <c:pt idx="0">
                  <c:v>0.676691729323308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AC-4B44-9CA6-009F1966F2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556280"/>
        <c:axId val="2118559400"/>
        <c:axId val="0"/>
      </c:bar3DChart>
      <c:catAx>
        <c:axId val="21185562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18559400"/>
        <c:crosses val="autoZero"/>
        <c:auto val="1"/>
        <c:lblAlgn val="ctr"/>
        <c:lblOffset val="100"/>
        <c:noMultiLvlLbl val="0"/>
      </c:catAx>
      <c:valAx>
        <c:axId val="2118559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118556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Número de Alumnos Encuestados por grado y turno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de datos'!$C$3:$E$3</c:f>
              <c:strCache>
                <c:ptCount val="3"/>
                <c:pt idx="0">
                  <c:v>Mañana </c:v>
                </c:pt>
                <c:pt idx="1">
                  <c:v>Tarde</c:v>
                </c:pt>
                <c:pt idx="2">
                  <c:v>Ambos Turnos</c:v>
                </c:pt>
              </c:strCache>
            </c:strRef>
          </c:cat>
          <c:val>
            <c:numRef>
              <c:f>'Resumen de datos'!$C$4:$E$4</c:f>
              <c:numCache>
                <c:formatCode>0</c:formatCode>
                <c:ptCount val="3"/>
                <c:pt idx="0" formatCode="General">
                  <c:v>47.0</c:v>
                </c:pt>
                <c:pt idx="1">
                  <c:v>43.0</c:v>
                </c:pt>
                <c:pt idx="2" formatCode="General">
                  <c:v>90.0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C-46FE-A727-47481B4BF7F9}"/>
            </c:ext>
          </c:extLst>
        </c:ser>
        <c:ser>
          <c:idx val="1"/>
          <c:order val="1"/>
          <c:tx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de datos'!$C$3:$E$3</c:f>
              <c:strCache>
                <c:ptCount val="3"/>
                <c:pt idx="0">
                  <c:v>Mañana </c:v>
                </c:pt>
                <c:pt idx="1">
                  <c:v>Tarde</c:v>
                </c:pt>
                <c:pt idx="2">
                  <c:v>Ambos Turnos</c:v>
                </c:pt>
              </c:strCache>
            </c:strRef>
          </c:cat>
          <c:val>
            <c:numRef>
              <c:f>'Resumen de datos'!$C$5:$E$5</c:f>
              <c:numCache>
                <c:formatCode>General</c:formatCode>
                <c:ptCount val="3"/>
                <c:pt idx="0">
                  <c:v>29.0</c:v>
                </c:pt>
                <c:pt idx="1">
                  <c:v>14.0</c:v>
                </c:pt>
                <c:pt idx="2">
                  <c:v>43.0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8C-46FE-A727-47481B4BF7F9}"/>
            </c:ext>
          </c:extLst>
        </c:ser>
        <c:ser>
          <c:idx val="2"/>
          <c:order val="2"/>
          <c:tx>
            <c:strRef>
              <c:f>'Resumen de datos'!$B$6</c:f>
              <c:strCache>
                <c:ptCount val="1"/>
                <c:pt idx="0">
                  <c:v>Total alumnos Grados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de datos'!$C$3:$E$3</c:f>
              <c:strCache>
                <c:ptCount val="3"/>
                <c:pt idx="0">
                  <c:v>Mañana </c:v>
                </c:pt>
                <c:pt idx="1">
                  <c:v>Tarde</c:v>
                </c:pt>
                <c:pt idx="2">
                  <c:v>Ambos Turnos</c:v>
                </c:pt>
              </c:strCache>
            </c:strRef>
          </c:cat>
          <c:val>
            <c:numRef>
              <c:f>'Resumen de datos'!$C$6:$E$6</c:f>
              <c:numCache>
                <c:formatCode>0</c:formatCode>
                <c:ptCount val="3"/>
                <c:pt idx="0" formatCode="General">
                  <c:v>76.0</c:v>
                </c:pt>
                <c:pt idx="1">
                  <c:v>57.0</c:v>
                </c:pt>
                <c:pt idx="2">
                  <c:v>133.0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8C-46FE-A727-47481B4BF7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627496"/>
        <c:axId val="2093630584"/>
      </c:barChart>
      <c:catAx>
        <c:axId val="2093627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630584"/>
        <c:crosses val="autoZero"/>
        <c:auto val="1"/>
        <c:lblAlgn val="ctr"/>
        <c:lblOffset val="100"/>
        <c:noMultiLvlLbl val="0"/>
      </c:catAx>
      <c:valAx>
        <c:axId val="2093630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627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¿Elegiste esta titulación como...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"/>
                  <c:y val="-0.0110803324099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338123415046493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123415046493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4508312200619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67624683009298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0563539025077488"/>
                  <c:y val="-0.00369344413665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0C-4495-82B4-BAFF9A406C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datos'!$B$126:$B$132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datos'!$F$126:$F$132</c:f>
              <c:numCache>
                <c:formatCode>0.00%</c:formatCode>
                <c:ptCount val="7"/>
                <c:pt idx="0">
                  <c:v>0.851063829787234</c:v>
                </c:pt>
                <c:pt idx="1">
                  <c:v>0.106382978723404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0.0425531914893617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0C-4495-82B4-BAFF9A406C24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4111111111111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707805015497"/>
                  <c:y val="-0.025854108956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338123415046492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90C-4495-82B4-BAFF9A406C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datos'!$B$126:$B$132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datos'!$G$126:$G$132</c:f>
              <c:numCache>
                <c:formatCode>0.00%</c:formatCode>
                <c:ptCount val="7"/>
                <c:pt idx="0">
                  <c:v>0.813953488372093</c:v>
                </c:pt>
                <c:pt idx="1">
                  <c:v>0.186046511627907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0C-4495-82B4-BAFF9A406C24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6906170752324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3524936601859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6246830092986"/>
                  <c:y val="-0.00738688827331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67624683009298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624683009298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676246830092986"/>
                  <c:y val="-0.00369344413665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90C-4495-82B4-BAFF9A406C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90166244012398"/>
                  <c:y val="-0.00738688827331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90C-4495-82B4-BAFF9A406C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datos'!$B$126:$B$132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datos'!$H$126:$H$132</c:f>
              <c:numCache>
                <c:formatCode>0.00%</c:formatCode>
                <c:ptCount val="7"/>
                <c:pt idx="0">
                  <c:v>0.833333333333333</c:v>
                </c:pt>
                <c:pt idx="1">
                  <c:v>0.144444444444444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0.0222222222222222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90C-4495-82B4-BAFF9A406C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510728"/>
        <c:axId val="2117513880"/>
        <c:axId val="0"/>
      </c:bar3DChart>
      <c:catAx>
        <c:axId val="211751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513880"/>
        <c:crosses val="autoZero"/>
        <c:auto val="1"/>
        <c:lblAlgn val="ctr"/>
        <c:lblOffset val="100"/>
        <c:noMultiLvlLbl val="0"/>
      </c:catAx>
      <c:valAx>
        <c:axId val="2117513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510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¿A través de qué medio conociste la existencia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451212633953751"/>
                  <c:y val="0.00367309351985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67682783306909"/>
                  <c:y val="-0.00367309351985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409475465314"/>
                  <c:y val="-6.73392699549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5640157924421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59-413B-A061-8E446ABDCF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datos'!$B$147:$B$153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datos'!$F$147:$F$153</c:f>
              <c:numCache>
                <c:formatCode>0.00%</c:formatCode>
                <c:ptCount val="7"/>
                <c:pt idx="0">
                  <c:v>0.3</c:v>
                </c:pt>
                <c:pt idx="1">
                  <c:v>0.116666666666667</c:v>
                </c:pt>
                <c:pt idx="2">
                  <c:v>0.0666666666666667</c:v>
                </c:pt>
                <c:pt idx="3">
                  <c:v>0.233333333333333</c:v>
                </c:pt>
                <c:pt idx="4">
                  <c:v>0.25</c:v>
                </c:pt>
                <c:pt idx="5">
                  <c:v>0.0333333333333333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59-413B-A061-8E446ABDCFBE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25541921473014"/>
                  <c:y val="-0.02203856111911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6818950930626"/>
                  <c:y val="-0.025711654638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112803158488438"/>
                  <c:y val="-0.0183654675992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78962210941906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35363790186126"/>
                  <c:y val="-0.02203856111911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101522842639594"/>
                  <c:y val="-0.0110192805595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-0.025711654638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959-413B-A061-8E446ABDCF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datos'!$B$147:$B$153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datos'!$G$147:$G$153</c:f>
              <c:numCache>
                <c:formatCode>0.00%</c:formatCode>
                <c:ptCount val="7"/>
                <c:pt idx="0">
                  <c:v>0.458333333333333</c:v>
                </c:pt>
                <c:pt idx="1">
                  <c:v>0.0625</c:v>
                </c:pt>
                <c:pt idx="2">
                  <c:v>0.0416666666666667</c:v>
                </c:pt>
                <c:pt idx="3">
                  <c:v>0.25</c:v>
                </c:pt>
                <c:pt idx="4">
                  <c:v>0.145833333333333</c:v>
                </c:pt>
                <c:pt idx="5">
                  <c:v>0.0416666666666667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959-413B-A061-8E446ABDCFBE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2560631697687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803158488438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1522842639594"/>
                  <c:y val="-0.00367309351985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203045685279188"/>
                  <c:y val="-0.007346187039706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959-413B-A061-8E446ABDCF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157924421883813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959-413B-A061-8E446ABDCF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datos'!$B$147:$B$153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datos'!$H$147:$H$153</c:f>
              <c:numCache>
                <c:formatCode>0.00%</c:formatCode>
                <c:ptCount val="7"/>
                <c:pt idx="0">
                  <c:v>0.37037037037037</c:v>
                </c:pt>
                <c:pt idx="1">
                  <c:v>0.0925925925925926</c:v>
                </c:pt>
                <c:pt idx="2">
                  <c:v>0.0555555555555555</c:v>
                </c:pt>
                <c:pt idx="3">
                  <c:v>0.240740740740741</c:v>
                </c:pt>
                <c:pt idx="4">
                  <c:v>0.203703703703704</c:v>
                </c:pt>
                <c:pt idx="5">
                  <c:v>0.037037037037037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959-413B-A061-8E446ABDCF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657560"/>
        <c:axId val="2118660712"/>
        <c:axId val="0"/>
      </c:bar3DChart>
      <c:catAx>
        <c:axId val="211865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660712"/>
        <c:crosses val="autoZero"/>
        <c:auto val="1"/>
        <c:lblAlgn val="ctr"/>
        <c:lblOffset val="100"/>
        <c:noMultiLvlLbl val="0"/>
      </c:catAx>
      <c:valAx>
        <c:axId val="2118660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657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1. ¿Cuál es tu nivel de satisfacción global con la información presentada en la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225606316976875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112803158488438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409475465314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676818950930626"/>
                  <c:y val="-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E67-4E9E-BEF4-15E24D3820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datos'!$B$156:$B$161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datos'!$F$156:$F$161</c:f>
              <c:numCache>
                <c:formatCode>0.00%</c:formatCode>
                <c:ptCount val="6"/>
                <c:pt idx="0">
                  <c:v>0.446808510638298</c:v>
                </c:pt>
                <c:pt idx="1">
                  <c:v>0.48936170212766</c:v>
                </c:pt>
                <c:pt idx="2">
                  <c:v>0.0638297872340425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67-4E9E-BEF4-15E24D38208C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564015792442189"/>
                  <c:y val="-0.0187793427230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01521954425748"/>
                  <c:y val="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564015792442189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11280315848843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5640157924421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E67-4E9E-BEF4-15E24D3820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datos'!$B$156:$B$161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datos'!$G$156:$G$161</c:f>
              <c:numCache>
                <c:formatCode>0.00%</c:formatCode>
                <c:ptCount val="6"/>
                <c:pt idx="0">
                  <c:v>0.441860465116279</c:v>
                </c:pt>
                <c:pt idx="1">
                  <c:v>0.534883720930233</c:v>
                </c:pt>
                <c:pt idx="2">
                  <c:v>0.0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E67-4E9E-BEF4-15E24D38208C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6644106034969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6818950930626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803158488438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522842639594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E67-4E9E-BEF4-15E24D3820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6818950930626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E67-4E9E-BEF4-15E24D3820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datos'!$B$156:$B$161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datos'!$H$156:$H$161</c:f>
              <c:numCache>
                <c:formatCode>0.00%</c:formatCode>
                <c:ptCount val="6"/>
                <c:pt idx="0">
                  <c:v>0.444444444444444</c:v>
                </c:pt>
                <c:pt idx="1">
                  <c:v>0.511111111111111</c:v>
                </c:pt>
                <c:pt idx="2">
                  <c:v>0.0333333333333333</c:v>
                </c:pt>
                <c:pt idx="3">
                  <c:v>0.0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E67-4E9E-BEF4-15E24D3820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565464"/>
        <c:axId val="2117568616"/>
        <c:axId val="0"/>
      </c:bar3DChart>
      <c:catAx>
        <c:axId val="211756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568616"/>
        <c:crosses val="autoZero"/>
        <c:auto val="1"/>
        <c:lblAlgn val="ctr"/>
        <c:lblOffset val="100"/>
        <c:noMultiLvlLbl val="0"/>
      </c:catAx>
      <c:valAx>
        <c:axId val="21175686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565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2.a ¿Cuál es tu valoración global sobre la estructura y organización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225606316976875"/>
                  <c:y val="-0.0114942528735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"/>
                  <c:y val="-0.00766283524904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923-4629-8CC2-2FDD0D3E62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datos'!$B$165:$B$170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datos'!$F$165:$F$170</c:f>
              <c:numCache>
                <c:formatCode>0.00%</c:formatCode>
                <c:ptCount val="6"/>
                <c:pt idx="0">
                  <c:v>0.361702127659574</c:v>
                </c:pt>
                <c:pt idx="1">
                  <c:v>0.51063829787234</c:v>
                </c:pt>
                <c:pt idx="2">
                  <c:v>0.127659574468085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23-4629-8CC2-2FDD0D3E6261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12803158488438"/>
                  <c:y val="-0.0114942528735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338409475465314"/>
                  <c:y val="-0.00383141762452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-0.0114942528735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51212633953751"/>
                  <c:y val="-0.0114942528735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23-4629-8CC2-2FDD0D3E62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datos'!$B$165:$B$170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datos'!$G$165:$G$170</c:f>
              <c:numCache>
                <c:formatCode>0.00%</c:formatCode>
                <c:ptCount val="6"/>
                <c:pt idx="0">
                  <c:v>0.395348837209302</c:v>
                </c:pt>
                <c:pt idx="1">
                  <c:v>0.511627906976744</c:v>
                </c:pt>
                <c:pt idx="2">
                  <c:v>0.0697674418604651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923-4629-8CC2-2FDD0D3E6261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12803158488438"/>
                  <c:y val="-0.00766283524904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46644106034969"/>
                  <c:y val="-0.00383141762452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803158488438"/>
                  <c:y val="-0.01532567049808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923-4629-8CC2-2FDD0D3E62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789622109419068"/>
                  <c:y val="-0.00383141762452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923-4629-8CC2-2FDD0D3E62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datos'!$B$165:$B$170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datos'!$H$165:$H$170</c:f>
              <c:numCache>
                <c:formatCode>0.00%</c:formatCode>
                <c:ptCount val="6"/>
                <c:pt idx="0">
                  <c:v>0.377777777777778</c:v>
                </c:pt>
                <c:pt idx="1">
                  <c:v>0.511111111111111</c:v>
                </c:pt>
                <c:pt idx="2">
                  <c:v>0.1</c:v>
                </c:pt>
                <c:pt idx="3">
                  <c:v>0.0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923-4629-8CC2-2FDD0D3E62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656136"/>
        <c:axId val="2117659288"/>
        <c:axId val="0"/>
      </c:bar3DChart>
      <c:catAx>
        <c:axId val="211765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659288"/>
        <c:crosses val="autoZero"/>
        <c:auto val="1"/>
        <c:lblAlgn val="ctr"/>
        <c:lblOffset val="100"/>
        <c:noMultiLvlLbl val="0"/>
      </c:catAx>
      <c:valAx>
        <c:axId val="2117659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656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2.b ¿Cuál es tu valoración global sobre la información sobre los Grados?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1"/>
              <c:layout>
                <c:manualLayout>
                  <c:x val="0.0"/>
                  <c:y val="-0.00766283293726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F6-4589-ACB2-6DBC3FD6C9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datos'!$B$57:$B$62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datos'!$F$173:$F$178</c:f>
              <c:numCache>
                <c:formatCode>0.00%</c:formatCode>
                <c:ptCount val="6"/>
                <c:pt idx="0">
                  <c:v>0.574468085106383</c:v>
                </c:pt>
                <c:pt idx="1">
                  <c:v>0.276595744680851</c:v>
                </c:pt>
                <c:pt idx="2">
                  <c:v>0.127659574468085</c:v>
                </c:pt>
                <c:pt idx="3">
                  <c:v>0.0212765957446808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F6-4589-ACB2-6DBC3FD6C9B9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1251758087201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F6-4589-ACB2-6DBC3FD6C9B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1494249405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F6-4589-ACB2-6DBC3FD6C9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7552742616034"/>
                  <c:y val="-0.011494249405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3F6-4589-ACB2-6DBC3FD6C9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755274261603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F6-4589-ACB2-6DBC3FD6C9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datos'!$B$57:$B$62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datos'!$G$173:$G$178</c:f>
              <c:numCache>
                <c:formatCode>0.00%</c:formatCode>
                <c:ptCount val="6"/>
                <c:pt idx="0">
                  <c:v>0.511627906976744</c:v>
                </c:pt>
                <c:pt idx="1">
                  <c:v>0.372093023255814</c:v>
                </c:pt>
                <c:pt idx="2">
                  <c:v>0.0930232558139535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F6-4589-ACB2-6DBC3FD6C9B9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23769338959212"/>
                  <c:y val="-0.00766283293726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F6-4589-ACB2-6DBC3FD6C9B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3768452994009"/>
                  <c:y val="-0.00766283293726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3F6-4589-ACB2-6DBC3FD6C9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26582278481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F6-4589-ACB2-6DBC3FD6C9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562587904360057"/>
                  <c:y val="-0.003831416468634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3F6-4589-ACB2-6DBC3FD6C9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datos'!$B$57:$B$62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datos'!$H$173:$H$178</c:f>
              <c:numCache>
                <c:formatCode>0.00%</c:formatCode>
                <c:ptCount val="6"/>
                <c:pt idx="0">
                  <c:v>0.544444444444444</c:v>
                </c:pt>
                <c:pt idx="1">
                  <c:v>0.322222222222222</c:v>
                </c:pt>
                <c:pt idx="2">
                  <c:v>0.111111111111111</c:v>
                </c:pt>
                <c:pt idx="3">
                  <c:v>0.0111111111111111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3F6-4589-ACB2-6DBC3FD6C9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738840"/>
        <c:axId val="2118741992"/>
        <c:axId val="0"/>
      </c:bar3DChart>
      <c:catAx>
        <c:axId val="211873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741992"/>
        <c:crosses val="autoZero"/>
        <c:auto val="1"/>
        <c:lblAlgn val="ctr"/>
        <c:lblOffset val="100"/>
        <c:noMultiLvlLbl val="0"/>
      </c:catAx>
      <c:valAx>
        <c:axId val="2118741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738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2.c ¿Cuál es tu valoración global sobre la presentación del profesorado?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33698399326032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33698399326032"/>
                  <c:y val="-0.0187793427230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11232799775344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E7-404A-99D0-B2BDC1C280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datos'!$B$181:$B$186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datos'!$F$181:$F$186</c:f>
              <c:numCache>
                <c:formatCode>0.00%</c:formatCode>
                <c:ptCount val="6"/>
                <c:pt idx="0">
                  <c:v>0.659574468085106</c:v>
                </c:pt>
                <c:pt idx="1">
                  <c:v>0.297872340425532</c:v>
                </c:pt>
                <c:pt idx="2">
                  <c:v>0.0425531914893617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E7-404A-99D0-B2BDC1C280E6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23560797528784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3967986520642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44931199101376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3967986520642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E7-404A-99D0-B2BDC1C280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datos'!$B$181:$B$186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datos'!$G$181:$G$186</c:f>
              <c:numCache>
                <c:formatCode>0.00%</c:formatCode>
                <c:ptCount val="6"/>
                <c:pt idx="0">
                  <c:v>0.511627906976744</c:v>
                </c:pt>
                <c:pt idx="1">
                  <c:v>0.302325581395349</c:v>
                </c:pt>
                <c:pt idx="2">
                  <c:v>0.162790697674419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E7-404A-99D0-B2BDC1C280E6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68491996630161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34793597304128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57259196854816"/>
                  <c:y val="-0.0187793427230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7E7-404A-99D0-B2BDC1C280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34793597304128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7E7-404A-99D0-B2BDC1C280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datos'!$B$181:$B$186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datos'!$H$181:$H$186</c:f>
              <c:numCache>
                <c:formatCode>0.00%</c:formatCode>
                <c:ptCount val="6"/>
                <c:pt idx="0">
                  <c:v>0.588888888888889</c:v>
                </c:pt>
                <c:pt idx="1">
                  <c:v>0.3</c:v>
                </c:pt>
                <c:pt idx="2">
                  <c:v>0.1</c:v>
                </c:pt>
                <c:pt idx="3">
                  <c:v>0.0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7E7-404A-99D0-B2BDC1C280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817832"/>
        <c:axId val="2118820984"/>
        <c:axId val="0"/>
      </c:bar3DChart>
      <c:catAx>
        <c:axId val="211881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820984"/>
        <c:crosses val="autoZero"/>
        <c:auto val="1"/>
        <c:lblAlgn val="ctr"/>
        <c:lblOffset val="100"/>
        <c:noMultiLvlLbl val="0"/>
      </c:catAx>
      <c:valAx>
        <c:axId val="21188209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817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2.d ¿Cuál es tu valoración global sobre la presentación de los tutores orientadores?</a:t>
            </a:r>
            <a:endPara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336700336700338"/>
                  <c:y val="-0.0143755615453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112233445566779"/>
                  <c:y val="-0.0143755615453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112233445566779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336700336700338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FF-41D7-BC06-8FF80DF5BE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datos'!$B$189:$B$194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datos'!$F$189:$F$194</c:f>
              <c:numCache>
                <c:formatCode>0.00%</c:formatCode>
                <c:ptCount val="6"/>
                <c:pt idx="0">
                  <c:v>0.595744680851064</c:v>
                </c:pt>
                <c:pt idx="1">
                  <c:v>0.297872340425532</c:v>
                </c:pt>
                <c:pt idx="2">
                  <c:v>0.0638297872340425</c:v>
                </c:pt>
                <c:pt idx="3">
                  <c:v>0.0425531914893617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FF-41D7-BC06-8FF80DF5BE1C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336700336700336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233445566779"/>
                  <c:y val="-0.02156334231805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78563411896745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224466891133558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48933782267118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8FF-41D7-BC06-8FF80DF5BE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datos'!$B$189:$B$194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datos'!$G$189:$G$194</c:f>
              <c:numCache>
                <c:formatCode>0.00%</c:formatCode>
                <c:ptCount val="6"/>
                <c:pt idx="0">
                  <c:v>0.511627906976744</c:v>
                </c:pt>
                <c:pt idx="1">
                  <c:v>0.325581395348837</c:v>
                </c:pt>
                <c:pt idx="2">
                  <c:v>0.0930232558139535</c:v>
                </c:pt>
                <c:pt idx="3">
                  <c:v>0.0232558139534884</c:v>
                </c:pt>
                <c:pt idx="4">
                  <c:v>0.0465116279069767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8FF-41D7-BC06-8FF80DF5BE1C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68350168350168"/>
                  <c:y val="-0.0143755615453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90796857463525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785634118967457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4680134680135"/>
                  <c:y val="-0.0107816711590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8FF-41D7-BC06-8FF80DF5BE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3400673400674"/>
                  <c:y val="-0.00359389038634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8FF-41D7-BC06-8FF80DF5BE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datos'!$B$189:$B$194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datos'!$H$189:$H$194</c:f>
              <c:numCache>
                <c:formatCode>0.00%</c:formatCode>
                <c:ptCount val="6"/>
                <c:pt idx="0">
                  <c:v>0.555555555555556</c:v>
                </c:pt>
                <c:pt idx="1">
                  <c:v>0.311111111111111</c:v>
                </c:pt>
                <c:pt idx="2">
                  <c:v>0.0777777777777778</c:v>
                </c:pt>
                <c:pt idx="3">
                  <c:v>0.0333333333333333</c:v>
                </c:pt>
                <c:pt idx="4">
                  <c:v>0.0222222222222222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8FF-41D7-BC06-8FF80DF5BE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895864"/>
        <c:axId val="2118899016"/>
        <c:axId val="0"/>
      </c:bar3DChart>
      <c:catAx>
        <c:axId val="211889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899016"/>
        <c:crosses val="autoZero"/>
        <c:auto val="1"/>
        <c:lblAlgn val="ctr"/>
        <c:lblOffset val="100"/>
        <c:noMultiLvlLbl val="0"/>
      </c:catAx>
      <c:valAx>
        <c:axId val="21188990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895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2.e ¿Cuál es tu valoración global sobre la Biblioteca?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1"/>
              <c:layout>
                <c:manualLayout>
                  <c:x val="-0.00784973366975049"/>
                  <c:y val="-0.0037878787878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560695262125035"/>
                  <c:y val="-0.00757575757575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-0.0151515151515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EA-4638-8DEE-7982F5FCB1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datos'!$B$197:$B$202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datos'!$F$197:$F$202</c:f>
              <c:numCache>
                <c:formatCode>0.00%</c:formatCode>
                <c:ptCount val="6"/>
                <c:pt idx="0">
                  <c:v>0.595744680851064</c:v>
                </c:pt>
                <c:pt idx="1">
                  <c:v>0.340425531914894</c:v>
                </c:pt>
                <c:pt idx="2">
                  <c:v>0.0425531914893617</c:v>
                </c:pt>
                <c:pt idx="3">
                  <c:v>0.0212765957446808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EA-4638-8DEE-7982F5FCB1A1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00925147182506"/>
                  <c:y val="-0.0113636363636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784973366975055"/>
                  <c:y val="1.736091055639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-0.0113636363636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2834314550045"/>
                  <c:y val="-0.0151515151515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EEA-4638-8DEE-7982F5FCB1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datos'!$B$197:$B$202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datos'!$G$197:$G$202</c:f>
              <c:numCache>
                <c:formatCode>0.00%</c:formatCode>
                <c:ptCount val="6"/>
                <c:pt idx="0">
                  <c:v>0.813953488372093</c:v>
                </c:pt>
                <c:pt idx="1">
                  <c:v>0.162790697674419</c:v>
                </c:pt>
                <c:pt idx="2">
                  <c:v>0.0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EEA-4638-8DEE-7982F5FCB1A1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34566862910008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13905242500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925147182506"/>
                  <c:y val="-0.00757575757575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417157275014"/>
                  <c:y val="-0.0113636363636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EEA-4638-8DEE-7982F5FCB1A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23352957667508"/>
                  <c:y val="-0.0113636363636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EEA-4638-8DEE-7982F5FCB1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datos'!$B$197:$B$202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datos'!$H$197:$H$202</c:f>
              <c:numCache>
                <c:formatCode>0.00%</c:formatCode>
                <c:ptCount val="6"/>
                <c:pt idx="0">
                  <c:v>0.7</c:v>
                </c:pt>
                <c:pt idx="1">
                  <c:v>0.255555555555556</c:v>
                </c:pt>
                <c:pt idx="2">
                  <c:v>0.0222222222222222</c:v>
                </c:pt>
                <c:pt idx="3">
                  <c:v>0.0111111111111111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EEA-4638-8DEE-7982F5FCB1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686792"/>
        <c:axId val="2117690056"/>
        <c:axId val="0"/>
      </c:bar3DChart>
      <c:catAx>
        <c:axId val="211768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690056"/>
        <c:crosses val="autoZero"/>
        <c:auto val="1"/>
        <c:lblAlgn val="ctr"/>
        <c:lblOffset val="100"/>
        <c:noMultiLvlLbl val="0"/>
      </c:catAx>
      <c:valAx>
        <c:axId val="2117690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686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2.f ¿Cuál es tu valoración global sobre la Administración?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509829705630231"/>
          <c:y val="0.153055636563948"/>
          <c:w val="0.946772360525641"/>
          <c:h val="0.5639454327468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'Resumen de datos'!$C$3</c:f>
              <c:strCache>
                <c:ptCount val="1"/>
                <c:pt idx="0">
                  <c:v>Mañana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datos'!$B$156:$B$161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datos'!$F$205:$F$210</c:f>
              <c:numCache>
                <c:formatCode>0.00%</c:formatCode>
                <c:ptCount val="6"/>
                <c:pt idx="0">
                  <c:v>0.468085106382979</c:v>
                </c:pt>
                <c:pt idx="1">
                  <c:v>0.361702127659574</c:v>
                </c:pt>
                <c:pt idx="2">
                  <c:v>0.127659574468085</c:v>
                </c:pt>
                <c:pt idx="3">
                  <c:v>0.0425531914893617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0-49F4-ABF0-13DEE2757D1F}"/>
            </c:ext>
          </c:extLst>
        </c:ser>
        <c:ser>
          <c:idx val="1"/>
          <c:order val="1"/>
          <c:tx>
            <c:strRef>
              <c:f>'Resumen de datos'!$D$3</c:f>
              <c:strCache>
                <c:ptCount val="1"/>
                <c:pt idx="0">
                  <c:v>Tarde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4.11517879855192E-17"/>
                  <c:y val="-0.0246913580246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90-49F4-ABF0-13DEE2757D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datos'!$B$156:$B$161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datos'!$G$205:$G$210</c:f>
              <c:numCache>
                <c:formatCode>0.00%</c:formatCode>
                <c:ptCount val="6"/>
                <c:pt idx="0">
                  <c:v>0.488372093023256</c:v>
                </c:pt>
                <c:pt idx="1">
                  <c:v>0.255813953488372</c:v>
                </c:pt>
                <c:pt idx="2">
                  <c:v>0.232558139534884</c:v>
                </c:pt>
                <c:pt idx="3">
                  <c:v>0.0232558139534884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90-49F4-ABF0-13DEE2757D1F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datos'!$B$156:$B$161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datos'!$H$205:$H$210</c:f>
              <c:numCache>
                <c:formatCode>0.00%</c:formatCode>
                <c:ptCount val="6"/>
                <c:pt idx="0">
                  <c:v>0.477777777777778</c:v>
                </c:pt>
                <c:pt idx="1">
                  <c:v>0.311111111111111</c:v>
                </c:pt>
                <c:pt idx="2">
                  <c:v>0.177777777777778</c:v>
                </c:pt>
                <c:pt idx="3">
                  <c:v>0.0333333333333333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A90-49F4-ABF0-13DEE2757D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946376"/>
        <c:axId val="2118949496"/>
        <c:axId val="0"/>
      </c:bar3DChart>
      <c:catAx>
        <c:axId val="211894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18949496"/>
        <c:crosses val="autoZero"/>
        <c:auto val="1"/>
        <c:lblAlgn val="ctr"/>
        <c:lblOffset val="100"/>
        <c:noMultiLvlLbl val="0"/>
      </c:catAx>
      <c:valAx>
        <c:axId val="2118949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18946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s-ES"/>
    </a:p>
  </c:txPr>
  <c:printSettings>
    <c:headerFooter/>
    <c:pageMargins b="0.750000000000003" l="0.700000000000001" r="0.700000000000001" t="0.750000000000003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2.g ¿Cuál es tu valoración global sobre la experiencia de alumnos de años anteriores?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224278104850016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112139052425007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112139052425007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672834314550045"/>
                  <c:y val="-0.0146118721461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112139052425007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C9-4392-9E08-DE91B0ABC8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datos'!$B$213:$B$218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datos'!$F$213:$F$218</c:f>
              <c:numCache>
                <c:formatCode>0.00%</c:formatCode>
                <c:ptCount val="6"/>
                <c:pt idx="0">
                  <c:v>0.468085106382979</c:v>
                </c:pt>
                <c:pt idx="1">
                  <c:v>0.297872340425532</c:v>
                </c:pt>
                <c:pt idx="2">
                  <c:v>0.212765957446808</c:v>
                </c:pt>
                <c:pt idx="3">
                  <c:v>0.0212765957446808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0C9-4392-9E08-DE91B0ABC8BB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336417157275023"/>
                  <c:y val="-0.0073059360730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139052425007"/>
                  <c:y val="-0.0073059360730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2834314550045"/>
                  <c:y val="-0.0073059360730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560695262125035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C9-4392-9E08-DE91B0ABC8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datos'!$B$213:$B$218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datos'!$G$213:$G$218</c:f>
              <c:numCache>
                <c:formatCode>0.00%</c:formatCode>
                <c:ptCount val="6"/>
                <c:pt idx="0">
                  <c:v>0.744186046511628</c:v>
                </c:pt>
                <c:pt idx="1">
                  <c:v>0.186046511627907</c:v>
                </c:pt>
                <c:pt idx="2">
                  <c:v>0.0465116279069767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0C9-4392-9E08-DE91B0ABC8BB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68208578637511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784973366975049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2834314550045"/>
                  <c:y val="-0.00365296803652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0925147182506"/>
                  <c:y val="-0.010958904109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0C9-4392-9E08-DE91B0ABC8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34566862910008"/>
                  <c:y val="-0.00365296803652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0C9-4392-9E08-DE91B0ABC8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datos'!$B$213:$B$218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datos'!$H$213:$H$218</c:f>
              <c:numCache>
                <c:formatCode>0.00%</c:formatCode>
                <c:ptCount val="6"/>
                <c:pt idx="0">
                  <c:v>0.6</c:v>
                </c:pt>
                <c:pt idx="1">
                  <c:v>0.244444444444444</c:v>
                </c:pt>
                <c:pt idx="2">
                  <c:v>0.133333333333333</c:v>
                </c:pt>
                <c:pt idx="3">
                  <c:v>0.0111111111111111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0C9-4392-9E08-DE91B0ABC8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762760"/>
        <c:axId val="2117765912"/>
        <c:axId val="0"/>
      </c:bar3DChart>
      <c:catAx>
        <c:axId val="211776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765912"/>
        <c:crosses val="autoZero"/>
        <c:auto val="1"/>
        <c:lblAlgn val="ctr"/>
        <c:lblOffset val="100"/>
        <c:noMultiLvlLbl val="0"/>
      </c:catAx>
      <c:valAx>
        <c:axId val="21177659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762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Nº de Alumnos en</a:t>
            </a:r>
            <a:r>
              <a:rPr lang="es-ES" baseline="0"/>
              <a:t> el</a:t>
            </a:r>
            <a:r>
              <a:rPr lang="es-ES"/>
              <a:t> Grado en Lenguas Modernas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1B-4AFA-BC16-DB190BC1C7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de datos'!$C$3:$D$3</c:f>
              <c:strCache>
                <c:ptCount val="2"/>
                <c:pt idx="0">
                  <c:v>Mañana </c:v>
                </c:pt>
                <c:pt idx="1">
                  <c:v>Tarde</c:v>
                </c:pt>
              </c:strCache>
            </c:strRef>
          </c:cat>
          <c:val>
            <c:numRef>
              <c:f>'Resumen de datos'!$C$4:$D$4</c:f>
              <c:numCache>
                <c:formatCode>0</c:formatCode>
                <c:ptCount val="2"/>
                <c:pt idx="0" formatCode="General">
                  <c:v>47.0</c:v>
                </c:pt>
                <c:pt idx="1">
                  <c:v>43.0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1B-4AFA-BC16-DB190BC1C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658008"/>
        <c:axId val="2093666952"/>
      </c:barChart>
      <c:catAx>
        <c:axId val="2093658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666952"/>
        <c:crosses val="autoZero"/>
        <c:auto val="1"/>
        <c:lblAlgn val="ctr"/>
        <c:lblOffset val="100"/>
        <c:noMultiLvlLbl val="0"/>
      </c:catAx>
      <c:valAx>
        <c:axId val="2093666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658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3. ¿A través de qué medio tuviste conocimiento de la existencia de esta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335852225020992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447802966694655"/>
                  <c:y val="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447802966694655"/>
                  <c:y val="-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895605933389313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8A-4A10-A4EC-72D50A8FF5F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datos'!$B$232:$B$237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datos'!$F$232:$F$237</c:f>
              <c:numCache>
                <c:formatCode>0.00%</c:formatCode>
                <c:ptCount val="6"/>
                <c:pt idx="0">
                  <c:v>0.340425531914894</c:v>
                </c:pt>
                <c:pt idx="1">
                  <c:v>0.382978723404255</c:v>
                </c:pt>
                <c:pt idx="2">
                  <c:v>0.0</c:v>
                </c:pt>
                <c:pt idx="3">
                  <c:v>0.212765957446808</c:v>
                </c:pt>
                <c:pt idx="4">
                  <c:v>0.0638297872340425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8A-4A10-A4EC-72D50A8FF5F8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0075566750629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111950741673664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55975370836832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5852225020982"/>
                  <c:y val="-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335852225020992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C8A-4A10-A4EC-72D50A8FF5F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datos'!$B$232:$B$237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datos'!$G$232:$G$237</c:f>
              <c:numCache>
                <c:formatCode>0.00%</c:formatCode>
                <c:ptCount val="6"/>
                <c:pt idx="0">
                  <c:v>0.475</c:v>
                </c:pt>
                <c:pt idx="1">
                  <c:v>0.4</c:v>
                </c:pt>
                <c:pt idx="2">
                  <c:v>0.0</c:v>
                </c:pt>
                <c:pt idx="3">
                  <c:v>0.1</c:v>
                </c:pt>
                <c:pt idx="4">
                  <c:v>0.025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C8A-4A10-A4EC-72D50A8FF5F8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671704450041982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45535964175763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755667506297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0755667506297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34340008506493"/>
                  <c:y val="-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C8A-4A10-A4EC-72D50A8FF5F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100755667506297"/>
                  <c:y val="-0.007511737089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C8A-4A10-A4EC-72D50A8FF5F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datos'!$B$232:$B$237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datos'!$H$232:$H$237</c:f>
              <c:numCache>
                <c:formatCode>0.00%</c:formatCode>
                <c:ptCount val="6"/>
                <c:pt idx="0">
                  <c:v>0.402298850574713</c:v>
                </c:pt>
                <c:pt idx="1">
                  <c:v>0.390804597701149</c:v>
                </c:pt>
                <c:pt idx="2">
                  <c:v>0.0</c:v>
                </c:pt>
                <c:pt idx="3">
                  <c:v>0.160919540229885</c:v>
                </c:pt>
                <c:pt idx="4">
                  <c:v>0.0459770114942529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C8A-4A10-A4EC-72D50A8FF5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858744"/>
        <c:axId val="2117861896"/>
        <c:axId val="0"/>
      </c:bar3DChart>
      <c:catAx>
        <c:axId val="211785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861896"/>
        <c:crosses val="autoZero"/>
        <c:auto val="1"/>
        <c:lblAlgn val="ctr"/>
        <c:lblOffset val="100"/>
        <c:noMultiLvlLbl val="0"/>
      </c:catAx>
      <c:valAx>
        <c:axId val="2117861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858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¿De qué zona provienes?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de datos'!$F$3</c:f>
              <c:strCache>
                <c:ptCount val="1"/>
                <c:pt idx="0">
                  <c:v>mañana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225606316976875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789622109419069"/>
                  <c:y val="0.0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840947546531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40947546531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22560631697687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F63-4262-91A9-CD37289004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datos'!$F$135:$F$143</c:f>
              <c:numCache>
                <c:formatCode>0.00%</c:formatCode>
                <c:ptCount val="9"/>
                <c:pt idx="0">
                  <c:v>0.914893617021277</c:v>
                </c:pt>
                <c:pt idx="1">
                  <c:v>0.0212765957446808</c:v>
                </c:pt>
                <c:pt idx="2">
                  <c:v>0.0638297872340425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63-4262-91A9-CD37289004AC}"/>
            </c:ext>
          </c:extLst>
        </c:ser>
        <c:ser>
          <c:idx val="1"/>
          <c:order val="1"/>
          <c:tx>
            <c:strRef>
              <c:f>'Resumen de datos'!$G$3</c:f>
              <c:strCache>
                <c:ptCount val="1"/>
                <c:pt idx="0">
                  <c:v>tarde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658668667217238"/>
                  <c:y val="-0.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451212633953751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338400593326849"/>
                  <c:y val="-0.0529801324503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20256204963971"/>
                  <c:y val="-0.0353200883002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8412462253267"/>
                  <c:y val="-0.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"/>
                  <c:y val="-0.0397350993377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-0.066225165562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"/>
                  <c:y val="-0.0750555352766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0106752068321324"/>
                  <c:y val="-0.0618101545253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0106752068321324"/>
                  <c:y val="-0.0618105021640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F63-4262-91A9-CD37289004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datos'!$G$135:$G$143</c:f>
              <c:numCache>
                <c:formatCode>0.00%</c:formatCode>
                <c:ptCount val="9"/>
                <c:pt idx="0">
                  <c:v>0.790697674418605</c:v>
                </c:pt>
                <c:pt idx="1">
                  <c:v>0.0465116279069767</c:v>
                </c:pt>
                <c:pt idx="2">
                  <c:v>0.0</c:v>
                </c:pt>
                <c:pt idx="3">
                  <c:v>0.0697674418604651</c:v>
                </c:pt>
                <c:pt idx="4">
                  <c:v>0.0232558139534884</c:v>
                </c:pt>
                <c:pt idx="5">
                  <c:v>0.0</c:v>
                </c:pt>
                <c:pt idx="6">
                  <c:v>0.0</c:v>
                </c:pt>
                <c:pt idx="7">
                  <c:v>0.0232558139534884</c:v>
                </c:pt>
                <c:pt idx="8">
                  <c:v>0.0465116279069767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F63-4262-91A9-CD37289004AC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03045685279188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4083474337281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522842639594"/>
                  <c:y val="0.0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902425267907502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45120375181529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05640157924421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F63-4262-91A9-CD37289004A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F63-4262-91A9-CD37289004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datos'!$H$135:$H$143</c:f>
              <c:numCache>
                <c:formatCode>0.00%</c:formatCode>
                <c:ptCount val="9"/>
                <c:pt idx="0">
                  <c:v>0.855555555555555</c:v>
                </c:pt>
                <c:pt idx="1">
                  <c:v>0.0333333333333333</c:v>
                </c:pt>
                <c:pt idx="2">
                  <c:v>0.0333333333333333</c:v>
                </c:pt>
                <c:pt idx="3">
                  <c:v>0.0333333333333333</c:v>
                </c:pt>
                <c:pt idx="4">
                  <c:v>0.0111111111111111</c:v>
                </c:pt>
                <c:pt idx="5">
                  <c:v>0.0</c:v>
                </c:pt>
                <c:pt idx="6">
                  <c:v>0.0</c:v>
                </c:pt>
                <c:pt idx="7">
                  <c:v>0.0111111111111111</c:v>
                </c:pt>
                <c:pt idx="8">
                  <c:v>0.0222222222222222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2F63-4262-91A9-CD37289004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955576"/>
        <c:axId val="2117958664"/>
        <c:axId val="0"/>
      </c:bar3DChart>
      <c:catAx>
        <c:axId val="211795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958664"/>
        <c:crosses val="autoZero"/>
        <c:auto val="1"/>
        <c:lblAlgn val="ctr"/>
        <c:lblOffset val="100"/>
        <c:noMultiLvlLbl val="0"/>
      </c:catAx>
      <c:valAx>
        <c:axId val="21179586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955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2.h ¿Cuál es tu valoración global sobre la atención psicopedagógica?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448179271708686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6134453781513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448179271708686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560224089635855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F84-4A57-B82A-6E2C2E80C4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datos'!$F$221:$F$226</c:f>
              <c:numCache>
                <c:formatCode>0.00%</c:formatCode>
                <c:ptCount val="6"/>
                <c:pt idx="0">
                  <c:v>0.531914893617021</c:v>
                </c:pt>
                <c:pt idx="1">
                  <c:v>0.404255319148936</c:v>
                </c:pt>
                <c:pt idx="2">
                  <c:v>0.0638297872340425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84-4A57-B82A-6E2C2E80C4BB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224089635854343"/>
                  <c:y val="-0.0238095238095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044817927172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134453781513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48179271708686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F84-4A57-B82A-6E2C2E80C4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datos'!$G$221:$G$226</c:f>
              <c:numCache>
                <c:formatCode>0.00%</c:formatCode>
                <c:ptCount val="6"/>
                <c:pt idx="0">
                  <c:v>0.534883720930233</c:v>
                </c:pt>
                <c:pt idx="1">
                  <c:v>0.325581395348837</c:v>
                </c:pt>
                <c:pt idx="2">
                  <c:v>0.116279069767442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84-4A57-B82A-6E2C2E80C4BB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56862745098039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2268907563025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249299719887"/>
                  <c:y val="-0.00396825396825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F84-4A57-B82A-6E2C2E80C4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12044817927172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F84-4A57-B82A-6E2C2E80C4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datos'!$H$221:$H$226</c:f>
              <c:numCache>
                <c:formatCode>0.00%</c:formatCode>
                <c:ptCount val="6"/>
                <c:pt idx="0">
                  <c:v>0.533333333333333</c:v>
                </c:pt>
                <c:pt idx="1">
                  <c:v>0.366666666666667</c:v>
                </c:pt>
                <c:pt idx="2">
                  <c:v>0.0888888888888889</c:v>
                </c:pt>
                <c:pt idx="3">
                  <c:v>0.0</c:v>
                </c:pt>
                <c:pt idx="4">
                  <c:v>0.0111111111111111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F84-4A57-B82A-6E2C2E80C4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022920"/>
        <c:axId val="2118026072"/>
        <c:axId val="0"/>
      </c:bar3DChart>
      <c:catAx>
        <c:axId val="211802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026072"/>
        <c:crosses val="autoZero"/>
        <c:auto val="1"/>
        <c:lblAlgn val="ctr"/>
        <c:lblOffset val="100"/>
        <c:noMultiLvlLbl val="0"/>
      </c:catAx>
      <c:valAx>
        <c:axId val="2118026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022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Turno escogido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940740740740743"/>
                  <c:y val="-0.0529166666666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69-4365-8B76-9DE6D63E57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cat>
          <c:val>
            <c:numRef>
              <c:f>'Resumen de datos'!$F$5</c:f>
              <c:numCache>
                <c:formatCode>0.00%</c:formatCode>
                <c:ptCount val="1"/>
                <c:pt idx="0">
                  <c:v>0.381578947368421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69-4365-8B76-9DE6D63E57CD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211701315113389"/>
                  <c:y val="-0.06617232448592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69-4365-8B76-9DE6D63E57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cat>
          <c:val>
            <c:numRef>
              <c:f>'Resumen de datos'!$G$5</c:f>
              <c:numCache>
                <c:formatCode>0.00%</c:formatCode>
                <c:ptCount val="1"/>
                <c:pt idx="0">
                  <c:v>0.245614035087719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69-4365-8B76-9DE6D63E57CD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329218106995885"/>
                  <c:y val="-0.0353200883002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69-4365-8B76-9DE6D63E57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cat>
          <c:val>
            <c:numRef>
              <c:f>'Resumen de datos'!$H$5</c:f>
              <c:numCache>
                <c:formatCode>0.00%</c:formatCode>
                <c:ptCount val="1"/>
                <c:pt idx="0">
                  <c:v>0.323308270676692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69-4365-8B76-9DE6D63E57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077864"/>
        <c:axId val="2118080984"/>
        <c:axId val="0"/>
      </c:bar3DChart>
      <c:catAx>
        <c:axId val="21180778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18080984"/>
        <c:crosses val="autoZero"/>
        <c:auto val="1"/>
        <c:lblAlgn val="ctr"/>
        <c:lblOffset val="100"/>
        <c:noMultiLvlLbl val="0"/>
      </c:catAx>
      <c:valAx>
        <c:axId val="2118080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118077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¿Elegiste esta titulación como...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1"/>
              <c:layout>
                <c:manualLayout>
                  <c:x val="-0.0056514079837752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56514079837752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C2-435F-B0D0-6056B7BBCE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datos'!$B$245:$B$251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datos'!$F$245:$F$251</c:f>
              <c:numCache>
                <c:formatCode>0.00%</c:formatCode>
                <c:ptCount val="7"/>
                <c:pt idx="0">
                  <c:v>0.931034482758621</c:v>
                </c:pt>
                <c:pt idx="1">
                  <c:v>0.0344827586206896</c:v>
                </c:pt>
                <c:pt idx="2">
                  <c:v>0.0344827586206896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C2-435F-B0D0-6056B7BBCE1C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4111111111111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35633791610606"/>
                  <c:y val="-0.00627885430190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791188217873439"/>
                  <c:y val="-0.0125577086038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C2-435F-B0D0-6056B7BBCE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datos'!$B$245:$B$251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datos'!$G$245:$G$251</c:f>
              <c:numCache>
                <c:formatCode>0.00%</c:formatCode>
                <c:ptCount val="7"/>
                <c:pt idx="0">
                  <c:v>0.785714285714286</c:v>
                </c:pt>
                <c:pt idx="1">
                  <c:v>0.142857142857143</c:v>
                </c:pt>
                <c:pt idx="2">
                  <c:v>0.0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C2-435F-B0D0-6056B7BBCE1C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6936607578155"/>
                  <c:y val="-0.00627885430190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26056319351008"/>
                  <c:y val="-0.00313942715095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302815967550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678168958053028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816895805303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4C2-435F-B0D0-6056B7BBCE1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124330975643055"/>
                  <c:y val="-0.00627885430190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4C2-435F-B0D0-6056B7BBCE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datos'!$B$245:$B$251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datos'!$H$245:$H$251</c:f>
              <c:numCache>
                <c:formatCode>0.00%</c:formatCode>
                <c:ptCount val="7"/>
                <c:pt idx="0">
                  <c:v>0.883720930232558</c:v>
                </c:pt>
                <c:pt idx="1">
                  <c:v>0.0697674418604651</c:v>
                </c:pt>
                <c:pt idx="2">
                  <c:v>0.0232558139534884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4C2-435F-B0D0-6056B7BBCE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363000"/>
        <c:axId val="2117359080"/>
        <c:axId val="0"/>
      </c:bar3DChart>
      <c:catAx>
        <c:axId val="211736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359080"/>
        <c:crosses val="autoZero"/>
        <c:auto val="1"/>
        <c:lblAlgn val="ctr"/>
        <c:lblOffset val="100"/>
        <c:noMultiLvlLbl val="0"/>
      </c:catAx>
      <c:valAx>
        <c:axId val="2117359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363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¿A través de qué medio conociste la existencia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"/>
                  <c:y val="-0.012961640433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225449243120737"/>
                  <c:y val="-0.00972123032503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901796972482943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676347729362208"/>
                  <c:y val="5.940683238018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225449243120737"/>
                  <c:y val="0.0032404101083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96-49F7-BA11-E922618A36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datos'!$B$266:$B$272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datos'!$F$266:$F$272</c:f>
              <c:numCache>
                <c:formatCode>0.00%</c:formatCode>
                <c:ptCount val="7"/>
                <c:pt idx="0">
                  <c:v>0.290322580645161</c:v>
                </c:pt>
                <c:pt idx="1">
                  <c:v>0.0</c:v>
                </c:pt>
                <c:pt idx="2">
                  <c:v>0.032258064516129</c:v>
                </c:pt>
                <c:pt idx="3">
                  <c:v>0.258064516129032</c:v>
                </c:pt>
                <c:pt idx="4">
                  <c:v>0.225806451612903</c:v>
                </c:pt>
                <c:pt idx="5">
                  <c:v>0.193548387096774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96-49F7-BA11-E922618A363B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25518422309747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338173864681105"/>
                  <c:y val="-0.0032404101083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8173864681105"/>
                  <c:y val="-0.0194424606500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50889610287027"/>
                  <c:y val="-0.00972123032503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96-49F7-BA11-E922618A36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datos'!$B$266:$B$272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datos'!$G$266:$G$272</c:f>
              <c:numCache>
                <c:formatCode>0.00%</c:formatCode>
                <c:ptCount val="7"/>
                <c:pt idx="0">
                  <c:v>0.5</c:v>
                </c:pt>
                <c:pt idx="1">
                  <c:v>0.0</c:v>
                </c:pt>
                <c:pt idx="2">
                  <c:v>0.0</c:v>
                </c:pt>
                <c:pt idx="3">
                  <c:v>0.357142857142857</c:v>
                </c:pt>
                <c:pt idx="4">
                  <c:v>0.0</c:v>
                </c:pt>
                <c:pt idx="5">
                  <c:v>0.142857142857143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96-49F7-BA11-E922618A363B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25449243120736"/>
                  <c:y val="0.0032404101083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3997083716405"/>
                  <c:y val="-0.0032404101083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63477293622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5269545872442"/>
                  <c:y val="-0.0064808202166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69086932340553"/>
                  <c:y val="-0.00972123032503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56362310780184"/>
                  <c:y val="-0.00972123032503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796-49F7-BA11-E922618A363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56362310780184"/>
                  <c:y val="-0.0032404101083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796-49F7-BA11-E922618A36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datos'!$B$266:$B$272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datos'!$H$266:$H$272</c:f>
              <c:numCache>
                <c:formatCode>0.00%</c:formatCode>
                <c:ptCount val="7"/>
                <c:pt idx="0">
                  <c:v>0.355555555555556</c:v>
                </c:pt>
                <c:pt idx="1">
                  <c:v>0.0</c:v>
                </c:pt>
                <c:pt idx="2">
                  <c:v>0.0222222222222222</c:v>
                </c:pt>
                <c:pt idx="3">
                  <c:v>0.288888888888889</c:v>
                </c:pt>
                <c:pt idx="4">
                  <c:v>0.155555555555556</c:v>
                </c:pt>
                <c:pt idx="5">
                  <c:v>0.177777777777778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796-49F7-BA11-E922618A36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302216"/>
        <c:axId val="2117298296"/>
        <c:axId val="0"/>
      </c:bar3DChart>
      <c:catAx>
        <c:axId val="211730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298296"/>
        <c:crosses val="autoZero"/>
        <c:auto val="1"/>
        <c:lblAlgn val="ctr"/>
        <c:lblOffset val="100"/>
        <c:noMultiLvlLbl val="0"/>
      </c:catAx>
      <c:valAx>
        <c:axId val="2117298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302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1. ¿Cuál es tu nivel de satisfacción global con la información presentada en la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112595829468208"/>
                  <c:y val="-0.00966458315841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EB-4712-8FE8-A8F2FFC019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450383317872834"/>
                  <c:y val="-0.00322152771947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EB-4712-8FE8-A8F2FFC019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datos'!$B$275:$B$280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datos'!$F$275:$F$280</c:f>
              <c:numCache>
                <c:formatCode>0.00%</c:formatCode>
                <c:ptCount val="6"/>
                <c:pt idx="0">
                  <c:v>0.517241379310345</c:v>
                </c:pt>
                <c:pt idx="1">
                  <c:v>0.379310344827586</c:v>
                </c:pt>
                <c:pt idx="2">
                  <c:v>0.103448275862069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EB-4712-8FE8-A8F2FFC01994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01336246521387"/>
                  <c:y val="-0.0257722217557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EB-4712-8FE8-A8F2FFC019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datos'!$B$275:$B$280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datos'!$G$275:$G$280</c:f>
              <c:numCache>
                <c:formatCode>0.00%</c:formatCode>
                <c:ptCount val="6"/>
                <c:pt idx="0">
                  <c:v>0.357142857142857</c:v>
                </c:pt>
                <c:pt idx="1">
                  <c:v>0.357142857142857</c:v>
                </c:pt>
                <c:pt idx="2">
                  <c:v>0.142857142857143</c:v>
                </c:pt>
                <c:pt idx="3">
                  <c:v>0.0</c:v>
                </c:pt>
                <c:pt idx="4">
                  <c:v>0.0714285714285714</c:v>
                </c:pt>
                <c:pt idx="5">
                  <c:v>0.0714285714285714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EB-4712-8FE8-A8F2FFC01994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900766635745669"/>
                  <c:y val="-0.0128861108778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EB-4712-8FE8-A8F2FFC019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46374578308671"/>
                  <c:y val="-0.00322152771947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EB-4712-8FE8-A8F2FFC019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23855412415029"/>
                  <c:y val="-0.006443055438940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EB-4712-8FE8-A8F2FFC019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datos'!$B$275:$B$280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datos'!$H$275:$H$280</c:f>
              <c:numCache>
                <c:formatCode>0.00%</c:formatCode>
                <c:ptCount val="6"/>
                <c:pt idx="0">
                  <c:v>0.465116279069767</c:v>
                </c:pt>
                <c:pt idx="1">
                  <c:v>0.372093023255814</c:v>
                </c:pt>
                <c:pt idx="2">
                  <c:v>0.116279069767442</c:v>
                </c:pt>
                <c:pt idx="3">
                  <c:v>0.0</c:v>
                </c:pt>
                <c:pt idx="4">
                  <c:v>0.0232558139534884</c:v>
                </c:pt>
                <c:pt idx="5">
                  <c:v>0.0232558139534884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8EB-4712-8FE8-A8F2FFC019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233096"/>
        <c:axId val="2117229176"/>
        <c:axId val="0"/>
      </c:bar3DChart>
      <c:catAx>
        <c:axId val="211723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229176"/>
        <c:crosses val="autoZero"/>
        <c:auto val="1"/>
        <c:lblAlgn val="ctr"/>
        <c:lblOffset val="100"/>
        <c:noMultiLvlLbl val="0"/>
      </c:catAx>
      <c:valAx>
        <c:axId val="21172291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233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2.a ¿Cuál es tu valoración global sobre la estructura y organización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224934682599009"/>
                  <c:y val="-0.00969351201283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224934682599009"/>
                  <c:y val="-0.0129246826837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562336706497522"/>
                  <c:y val="-0.00646234134188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7C-4C40-A874-A91AE62D82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datos'!$B$284:$B$289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datos'!$F$284:$F$289</c:f>
              <c:numCache>
                <c:formatCode>0.00%</c:formatCode>
                <c:ptCount val="6"/>
                <c:pt idx="0">
                  <c:v>0.551724137931034</c:v>
                </c:pt>
                <c:pt idx="1">
                  <c:v>0.310344827586207</c:v>
                </c:pt>
                <c:pt idx="2">
                  <c:v>0.103448275862069</c:v>
                </c:pt>
                <c:pt idx="3">
                  <c:v>0.0</c:v>
                </c:pt>
                <c:pt idx="4">
                  <c:v>0.0344827586206896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7C-4C40-A874-A91AE62D8293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12467341299505"/>
                  <c:y val="-0.00646234134188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01219721599937"/>
                  <c:y val="-0.00969351201283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224934682599009"/>
                  <c:y val="-0.00646234134188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7C-4C40-A874-A91AE62D82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datos'!$B$284:$B$289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datos'!$G$284:$G$289</c:f>
              <c:numCache>
                <c:formatCode>0.00%</c:formatCode>
                <c:ptCount val="6"/>
                <c:pt idx="0">
                  <c:v>0.285714285714286</c:v>
                </c:pt>
                <c:pt idx="1">
                  <c:v>0.571428571428571</c:v>
                </c:pt>
                <c:pt idx="2">
                  <c:v>0.0714285714285714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57C-4C40-A874-A91AE62D8293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23714075429455"/>
                  <c:y val="-0.00969351201283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68701011949257"/>
                  <c:y val="-0.00969351201283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34960809559405"/>
                  <c:y val="-0.00646234134188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57C-4C40-A874-A91AE62D829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220607169554"/>
                  <c:y val="-0.00646234134188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57C-4C40-A874-A91AE62D82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datos'!$B$284:$B$289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datos'!$H$284:$H$289</c:f>
              <c:numCache>
                <c:formatCode>0.00%</c:formatCode>
                <c:ptCount val="6"/>
                <c:pt idx="0">
                  <c:v>0.465116279069767</c:v>
                </c:pt>
                <c:pt idx="1">
                  <c:v>0.395348837209302</c:v>
                </c:pt>
                <c:pt idx="2">
                  <c:v>0.0930232558139535</c:v>
                </c:pt>
                <c:pt idx="3">
                  <c:v>0.0</c:v>
                </c:pt>
                <c:pt idx="4">
                  <c:v>0.0465116279069767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57C-4C40-A874-A91AE62D82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164216"/>
        <c:axId val="2117160296"/>
        <c:axId val="0"/>
      </c:bar3DChart>
      <c:catAx>
        <c:axId val="21171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160296"/>
        <c:crosses val="autoZero"/>
        <c:auto val="1"/>
        <c:lblAlgn val="ctr"/>
        <c:lblOffset val="100"/>
        <c:noMultiLvlLbl val="0"/>
      </c:catAx>
      <c:valAx>
        <c:axId val="2117160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164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2.b ¿Cuál es tu valoración global sobre la información sobre los Grados?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224333607744563"/>
                  <c:y val="-0.0130155989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51-4DDA-8B52-C38C388BBF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30155989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51-4DDA-8B52-C38C388BBF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datos'!$B$292:$B$297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datos'!$F$292:$F$297</c:f>
              <c:numCache>
                <c:formatCode>0.00%</c:formatCode>
                <c:ptCount val="6"/>
                <c:pt idx="0">
                  <c:v>0.620689655172414</c:v>
                </c:pt>
                <c:pt idx="1">
                  <c:v>0.344827586206897</c:v>
                </c:pt>
                <c:pt idx="2">
                  <c:v>0.0344827586206896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51-4DDA-8B52-C38C388BBF62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12166803872281"/>
                  <c:y val="-0.00976169924281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51-4DDA-8B52-C38C388BBF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165920669101"/>
                  <c:y val="-0.00976169924281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851-4DDA-8B52-C38C388BBF6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500411616842"/>
                  <c:y val="-0.00976169924281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51-4DDA-8B52-C38C388BBF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datos'!$B$292:$B$297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datos'!$G$292:$G$297</c:f>
              <c:numCache>
                <c:formatCode>0.00%</c:formatCode>
                <c:ptCount val="6"/>
                <c:pt idx="0">
                  <c:v>0.5</c:v>
                </c:pt>
                <c:pt idx="1">
                  <c:v>0.428571428571429</c:v>
                </c:pt>
                <c:pt idx="2">
                  <c:v>0.0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851-4DDA-8B52-C38C388BBF62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57033525421193"/>
                  <c:y val="-0.00976169924281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851-4DDA-8B52-C38C388BBF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00950123485053"/>
                  <c:y val="-0.0227772982332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851-4DDA-8B52-C38C388BBF6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382601056329"/>
                  <c:y val="-0.0162694987380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851-4DDA-8B52-C38C388BBF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datos'!$B$292:$B$297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datos'!$H$292:$H$297</c:f>
              <c:numCache>
                <c:formatCode>0.00%</c:formatCode>
                <c:ptCount val="6"/>
                <c:pt idx="0">
                  <c:v>0.581395348837209</c:v>
                </c:pt>
                <c:pt idx="1">
                  <c:v>0.372093023255814</c:v>
                </c:pt>
                <c:pt idx="2">
                  <c:v>0.0232558139534884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851-4DDA-8B52-C38C388BBF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9085864"/>
        <c:axId val="2119089016"/>
        <c:axId val="0"/>
      </c:bar3DChart>
      <c:catAx>
        <c:axId val="21190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089016"/>
        <c:crosses val="autoZero"/>
        <c:auto val="1"/>
        <c:lblAlgn val="ctr"/>
        <c:lblOffset val="100"/>
        <c:noMultiLvlLbl val="0"/>
      </c:catAx>
      <c:valAx>
        <c:axId val="21190890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085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2.c ¿Cuál es tu valoración global sobre la presentación del profesorado?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224012124171158"/>
                  <c:y val="-0.01601432058551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224012124171158"/>
                  <c:y val="-0.00960859235130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13-4472-9172-750DF9227C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datos'!$B$300:$B$305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datos'!$F$300:$F$305</c:f>
              <c:numCache>
                <c:formatCode>0.00%</c:formatCode>
                <c:ptCount val="6"/>
                <c:pt idx="0">
                  <c:v>0.551724137931034</c:v>
                </c:pt>
                <c:pt idx="1">
                  <c:v>0.206896551724138</c:v>
                </c:pt>
                <c:pt idx="2">
                  <c:v>0.172413793103448</c:v>
                </c:pt>
                <c:pt idx="3">
                  <c:v>0.0344827586206896</c:v>
                </c:pt>
                <c:pt idx="4">
                  <c:v>0.0344827586206896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13-4472-9172-750DF9227C80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12006062085578"/>
                  <c:y val="-0.00320286411710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45606998773754"/>
                  <c:y val="-0.00320286411710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-0.00640572823420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-0.00960859235130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513-4472-9172-750DF9227C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datos'!$B$300:$B$305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datos'!$G$300:$G$305</c:f>
              <c:numCache>
                <c:formatCode>0.00%</c:formatCode>
                <c:ptCount val="6"/>
                <c:pt idx="0">
                  <c:v>0.428571428571429</c:v>
                </c:pt>
                <c:pt idx="1">
                  <c:v>0.428571428571429</c:v>
                </c:pt>
                <c:pt idx="2">
                  <c:v>0.0714285714285714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513-4472-9172-750DF9227C80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0080545587702"/>
                  <c:y val="-0.0192171847026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46413336588271"/>
                  <c:y val="-0.02242055320776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23206668294135"/>
                  <c:y val="-0.0128114564684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080545587702"/>
                  <c:y val="-0.00960859235130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513-4472-9172-750DF9227C8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123206668294135"/>
                  <c:y val="-0.0096085923513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513-4472-9172-750DF9227C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datos'!$B$300:$B$305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datos'!$H$300:$H$305</c:f>
              <c:numCache>
                <c:formatCode>0.00%</c:formatCode>
                <c:ptCount val="6"/>
                <c:pt idx="0">
                  <c:v>0.511627906976744</c:v>
                </c:pt>
                <c:pt idx="1">
                  <c:v>0.27906976744186</c:v>
                </c:pt>
                <c:pt idx="2">
                  <c:v>0.13953488372093</c:v>
                </c:pt>
                <c:pt idx="3">
                  <c:v>0.0232558139534884</c:v>
                </c:pt>
                <c:pt idx="4">
                  <c:v>0.0465116279069767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513-4472-9172-750DF9227C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455992"/>
        <c:axId val="2118452072"/>
        <c:axId val="0"/>
      </c:bar3DChart>
      <c:catAx>
        <c:axId val="211845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452072"/>
        <c:crosses val="autoZero"/>
        <c:auto val="1"/>
        <c:lblAlgn val="ctr"/>
        <c:lblOffset val="100"/>
        <c:noMultiLvlLbl val="0"/>
      </c:catAx>
      <c:valAx>
        <c:axId val="2118452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455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Nº de Alumnos en el Grado en Lengua Española y Literaturas Hispánicas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B5-408F-ADC3-55488366B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de datos'!$C$3:$D$3</c:f>
              <c:strCache>
                <c:ptCount val="2"/>
                <c:pt idx="0">
                  <c:v>Mañana </c:v>
                </c:pt>
                <c:pt idx="1">
                  <c:v>Tarde</c:v>
                </c:pt>
              </c:strCache>
            </c:strRef>
          </c:cat>
          <c:val>
            <c:numRef>
              <c:f>'Resumen de datos'!$C$5:$D$5</c:f>
              <c:numCache>
                <c:formatCode>General</c:formatCode>
                <c:ptCount val="2"/>
                <c:pt idx="0">
                  <c:v>29.0</c:v>
                </c:pt>
                <c:pt idx="1">
                  <c:v>14.0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B5-408F-ADC3-55488366BE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692296"/>
        <c:axId val="2093701304"/>
      </c:barChart>
      <c:catAx>
        <c:axId val="2093692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701304"/>
        <c:crosses val="autoZero"/>
        <c:auto val="1"/>
        <c:lblAlgn val="ctr"/>
        <c:lblOffset val="100"/>
        <c:noMultiLvlLbl val="0"/>
      </c:catAx>
      <c:valAx>
        <c:axId val="2093701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93692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2.d ¿Cuál es tu valoración global sobre la presentación de los tutores orientadores?</a:t>
            </a:r>
            <a:endPara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0.00336018186256735"/>
                  <c:y val="-0.0097491051165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448024248342316"/>
                  <c:y val="-0.0097491051165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6018186256735"/>
                  <c:y val="-0.0097491051165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6018186256743"/>
                  <c:y val="-0.0097491051165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F9-4AB4-9F44-51787E4332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datos'!$B$318:$B$323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datos'!$F$318:$F$323</c:f>
              <c:numCache>
                <c:formatCode>0.00%</c:formatCode>
                <c:ptCount val="6"/>
                <c:pt idx="0">
                  <c:v>0.655172413793103</c:v>
                </c:pt>
                <c:pt idx="1">
                  <c:v>0.310344827586207</c:v>
                </c:pt>
                <c:pt idx="2">
                  <c:v>0.0344827586206896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F9-4AB4-9F44-51787E43326F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0080545587702"/>
                  <c:y val="-0.0129988068221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448015428967343"/>
                  <c:y val="-0.016248508527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336018186256735"/>
                  <c:y val="-0.0097491051165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224012124171158"/>
                  <c:y val="-0.0097491051165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7F9-4AB4-9F44-51787E4332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datos'!$B$318:$B$323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datos'!$G$318:$G$323</c:f>
              <c:numCache>
                <c:formatCode>0.00%</c:formatCode>
                <c:ptCount val="6"/>
                <c:pt idx="0">
                  <c:v>0.642857142857143</c:v>
                </c:pt>
                <c:pt idx="1">
                  <c:v>0.214285714285714</c:v>
                </c:pt>
                <c:pt idx="2">
                  <c:v>0.0714285714285714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7F9-4AB4-9F44-51787E43326F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784042434599043"/>
                  <c:y val="-0.0129988068221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784042434599043"/>
                  <c:y val="-0.00649940341106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34407274502693"/>
                  <c:y val="-0.00324970170553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7F9-4AB4-9F44-51787E4332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12006062085578"/>
                  <c:y val="-0.00649940341106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7F9-4AB4-9F44-51787E4332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datos'!$B$318:$B$323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datos'!$H$318:$H$323</c:f>
              <c:numCache>
                <c:formatCode>0.00%</c:formatCode>
                <c:ptCount val="6"/>
                <c:pt idx="0">
                  <c:v>0.651162790697674</c:v>
                </c:pt>
                <c:pt idx="1">
                  <c:v>0.27906976744186</c:v>
                </c:pt>
                <c:pt idx="2">
                  <c:v>0.0465116279069767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7F9-4AB4-9F44-51787E4332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381528"/>
        <c:axId val="2118377608"/>
        <c:axId val="0"/>
      </c:bar3DChart>
      <c:catAx>
        <c:axId val="211838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377608"/>
        <c:crosses val="autoZero"/>
        <c:auto val="1"/>
        <c:lblAlgn val="ctr"/>
        <c:lblOffset val="100"/>
        <c:noMultiLvlLbl val="0"/>
      </c:catAx>
      <c:valAx>
        <c:axId val="2118377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381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2.e ¿Cuál es tu valoración global sobre la Biblioteca?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336018186256735"/>
                  <c:y val="-0.00965497772386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20-4976-8C77-608C2BADA7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336018186256735"/>
                  <c:y val="-0.00965497772386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20-4976-8C77-608C2BADA7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-0.00965497772386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20-4976-8C77-608C2BADA7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datos'!$B$343:$B$348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datos'!$F$318:$F$323</c:f>
              <c:numCache>
                <c:formatCode>0.00%</c:formatCode>
                <c:ptCount val="6"/>
                <c:pt idx="0">
                  <c:v>0.655172413793103</c:v>
                </c:pt>
                <c:pt idx="1">
                  <c:v>0.310344827586207</c:v>
                </c:pt>
                <c:pt idx="2">
                  <c:v>0.0344827586206896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20-4976-8C77-608C2BADA744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336018186256735"/>
                  <c:y val="-0.0160916295397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20-4976-8C77-608C2BADA7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3206668294136"/>
                  <c:y val="1.475049001253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20-4976-8C77-608C2BADA7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23206668294135"/>
                  <c:y val="-0.00643665181590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020-4976-8C77-608C2BADA7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datos'!$B$343:$B$348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datos'!$G$318:$G$323</c:f>
              <c:numCache>
                <c:formatCode>0.00%</c:formatCode>
                <c:ptCount val="6"/>
                <c:pt idx="0">
                  <c:v>0.642857142857143</c:v>
                </c:pt>
                <c:pt idx="1">
                  <c:v>0.214285714285714</c:v>
                </c:pt>
                <c:pt idx="2">
                  <c:v>0.0714285714285714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20-4976-8C77-608C2BADA744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23206668294135"/>
                  <c:y val="-0.00643665181590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020-4976-8C77-608C2BADA7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68009093128367"/>
                  <c:y val="-0.00965497772386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020-4976-8C77-608C2BADA7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006062085578"/>
                  <c:y val="-0.00965497772386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020-4976-8C77-608C2BADA7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datos'!$B$343:$B$348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datos'!$H$318:$H$323</c:f>
              <c:numCache>
                <c:formatCode>0.00%</c:formatCode>
                <c:ptCount val="6"/>
                <c:pt idx="0">
                  <c:v>0.651162790697674</c:v>
                </c:pt>
                <c:pt idx="1">
                  <c:v>0.27906976744186</c:v>
                </c:pt>
                <c:pt idx="2">
                  <c:v>0.0465116279069767</c:v>
                </c:pt>
                <c:pt idx="3">
                  <c:v>0.0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020-4976-8C77-608C2BADA7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314648"/>
        <c:axId val="2118310728"/>
        <c:axId val="0"/>
      </c:bar3DChart>
      <c:catAx>
        <c:axId val="211831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310728"/>
        <c:crosses val="autoZero"/>
        <c:auto val="1"/>
        <c:lblAlgn val="ctr"/>
        <c:lblOffset val="100"/>
        <c:noMultiLvlLbl val="0"/>
      </c:catAx>
      <c:valAx>
        <c:axId val="2118310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314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2.f ¿Cuál es tu valoración global sobre la Administración</a:t>
            </a:r>
            <a:r>
              <a:rPr lang="en-US" sz="1400" baseline="0"/>
              <a:t>?</a:t>
            </a:r>
            <a:r>
              <a:rPr lang="en-US" sz="1400"/>
              <a:t>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224012124171158"/>
                  <c:y val="-0.00642115279411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336018186256735"/>
                  <c:y val="-0.0192634583823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448024248342316"/>
                  <c:y val="-0.0096317291911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448024248342316"/>
                  <c:y val="-0.00642115279411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21368300110887E-17"/>
                  <c:y val="-0.0096317291911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34-4B2C-9E0A-C75B6F5E13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datos'!$B$326:$B$331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datos'!$F$326:$F$331</c:f>
              <c:numCache>
                <c:formatCode>0.00%</c:formatCode>
                <c:ptCount val="6"/>
                <c:pt idx="0">
                  <c:v>0.482758620689655</c:v>
                </c:pt>
                <c:pt idx="1">
                  <c:v>0.241379310344828</c:v>
                </c:pt>
                <c:pt idx="2">
                  <c:v>0.206896551724138</c:v>
                </c:pt>
                <c:pt idx="3">
                  <c:v>0.0344827586206896</c:v>
                </c:pt>
                <c:pt idx="4">
                  <c:v>0.0</c:v>
                </c:pt>
                <c:pt idx="5">
                  <c:v>0.0344827586206896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D34-4B2C-9E0A-C75B6F5E1351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1"/>
              <c:layout>
                <c:manualLayout>
                  <c:x val="0.0100805455877021"/>
                  <c:y val="5.885988732491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2036372513466"/>
                  <c:y val="-0.00963172919116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23206668294135"/>
                  <c:y val="5.885988732491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D34-4B2C-9E0A-C75B6F5E13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datos'!$B$326:$B$331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datos'!$G$326:$G$331</c:f>
              <c:numCache>
                <c:formatCode>0.00%</c:formatCode>
                <c:ptCount val="6"/>
                <c:pt idx="0">
                  <c:v>0.357142857142857</c:v>
                </c:pt>
                <c:pt idx="1">
                  <c:v>0.428571428571429</c:v>
                </c:pt>
                <c:pt idx="2">
                  <c:v>0.142857142857143</c:v>
                </c:pt>
                <c:pt idx="3">
                  <c:v>0.0</c:v>
                </c:pt>
                <c:pt idx="4">
                  <c:v>0.0</c:v>
                </c:pt>
                <c:pt idx="5">
                  <c:v>0.0714285714285714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D34-4B2C-9E0A-C75B6F5E1351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34407274502693"/>
                  <c:y val="-0.0128423055882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56003031042789"/>
                  <c:y val="-0.00642115279411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56003031042789"/>
                  <c:y val="-0.00321057639705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205786356639"/>
                  <c:y val="-0.0160528819852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D34-4B2C-9E0A-C75B6F5E135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080545587702"/>
                  <c:y val="-0.00963172919116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D34-4B2C-9E0A-C75B6F5E13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datos'!$B$326:$B$331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datos'!$H$326:$H$331</c:f>
              <c:numCache>
                <c:formatCode>0.00%</c:formatCode>
                <c:ptCount val="6"/>
                <c:pt idx="0">
                  <c:v>0.441860465116279</c:v>
                </c:pt>
                <c:pt idx="1">
                  <c:v>0.302325581395349</c:v>
                </c:pt>
                <c:pt idx="2">
                  <c:v>0.186046511627907</c:v>
                </c:pt>
                <c:pt idx="3">
                  <c:v>0.0232558139534884</c:v>
                </c:pt>
                <c:pt idx="4">
                  <c:v>0.0</c:v>
                </c:pt>
                <c:pt idx="5">
                  <c:v>0.0465116279069767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D34-4B2C-9E0A-C75B6F5E13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241768"/>
        <c:axId val="2118237784"/>
        <c:axId val="0"/>
      </c:bar3DChart>
      <c:catAx>
        <c:axId val="211824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237784"/>
        <c:crosses val="autoZero"/>
        <c:auto val="1"/>
        <c:lblAlgn val="ctr"/>
        <c:lblOffset val="100"/>
        <c:noMultiLvlLbl val="0"/>
      </c:catAx>
      <c:valAx>
        <c:axId val="2118237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241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2.g ¿Cuál es tu valoración global sobre la experiencia de alumnos de años anteriores?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11191205087469"/>
                  <c:y val="-0.0223663216030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223824101749379"/>
                  <c:y val="-0.00319518880043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223824101749379"/>
                  <c:y val="-0.00958556640130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223824101749371"/>
                  <c:y val="-0.00639037760087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20678892528472E-17"/>
                  <c:y val="-0.00958556640130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B-4419-B6C5-A12E355536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datos'!$B$334:$B$339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datos'!$F$334:$F$339</c:f>
              <c:numCache>
                <c:formatCode>0.00%</c:formatCode>
                <c:ptCount val="6"/>
                <c:pt idx="0">
                  <c:v>0.655172413793103</c:v>
                </c:pt>
                <c:pt idx="1">
                  <c:v>0.241379310344828</c:v>
                </c:pt>
                <c:pt idx="2">
                  <c:v>0.0344827586206896</c:v>
                </c:pt>
                <c:pt idx="3">
                  <c:v>0.0689655172413793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66B-4419-B6C5-A12E3555360E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00720845787221"/>
                  <c:y val="2.928889232287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3103255962159"/>
                  <c:y val="2.928889232287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44764820349876"/>
                  <c:y val="-0.00639037760087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5736152624061"/>
                  <c:y val="-0.00639037760087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14723052481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66B-4419-B6C5-A12E355536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datos'!$B$334:$B$339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datos'!$G$334:$G$339</c:f>
              <c:numCache>
                <c:formatCode>0.00%</c:formatCode>
                <c:ptCount val="6"/>
                <c:pt idx="0">
                  <c:v>0.714285714285714</c:v>
                </c:pt>
                <c:pt idx="1">
                  <c:v>0.214285714285714</c:v>
                </c:pt>
                <c:pt idx="2">
                  <c:v>0.0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66B-4419-B6C5-A12E3555360E}"/>
            </c:ext>
          </c:extLst>
        </c:ser>
        <c:ser>
          <c:idx val="2"/>
          <c:order val="2"/>
          <c:tx>
            <c:strRef>
              <c:f>'Resumen de datos'!$K$273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5485666137097"/>
                  <c:y val="-0.019171132802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783384356122827"/>
                  <c:y val="-0.00639037760087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191205087469"/>
                  <c:y val="-0.00639037760087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4294461049628"/>
                  <c:y val="-0.00958556640130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66B-4419-B6C5-A12E3555360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783384356122827"/>
                  <c:y val="-0.00958556640130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66B-4419-B6C5-A12E355536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datos'!$B$334:$B$339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datos'!$H$334:$H$339</c:f>
              <c:numCache>
                <c:formatCode>0.00%</c:formatCode>
                <c:ptCount val="6"/>
                <c:pt idx="0">
                  <c:v>0.674418604651163</c:v>
                </c:pt>
                <c:pt idx="1">
                  <c:v>0.232558139534884</c:v>
                </c:pt>
                <c:pt idx="2">
                  <c:v>0.0232558139534884</c:v>
                </c:pt>
                <c:pt idx="3">
                  <c:v>0.0465116279069767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66B-4419-B6C5-A12E355536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163240"/>
        <c:axId val="2118159320"/>
        <c:axId val="0"/>
      </c:bar3DChart>
      <c:catAx>
        <c:axId val="211816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159320"/>
        <c:crosses val="autoZero"/>
        <c:auto val="1"/>
        <c:lblAlgn val="ctr"/>
        <c:lblOffset val="100"/>
        <c:noMultiLvlLbl val="0"/>
      </c:catAx>
      <c:valAx>
        <c:axId val="21181593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8163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3. ¿A través de qué medio tuviste conocimiento de la existencia de esta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3"/>
              <c:layout>
                <c:manualLayout>
                  <c:x val="-0.00111724501103917"/>
                  <c:y val="-0.00646787541242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6E-4C62-BAB0-BC90ECB8C9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datos'!$B$353:$B$358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datos'!$F$353:$F$358</c:f>
              <c:numCache>
                <c:formatCode>0.00%</c:formatCode>
                <c:ptCount val="6"/>
                <c:pt idx="0">
                  <c:v>0.321428571428571</c:v>
                </c:pt>
                <c:pt idx="1">
                  <c:v>0.392857142857143</c:v>
                </c:pt>
                <c:pt idx="2">
                  <c:v>0.0714285714285714</c:v>
                </c:pt>
                <c:pt idx="3">
                  <c:v>0.142857142857143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6E-4C62-BAB0-BC90ECB8C986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122896071493828"/>
                  <c:y val="-0.00646787541242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6E-4C62-BAB0-BC90ECB8C9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111724501103917"/>
                  <c:y val="-0.00646787541242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6E-4C62-BAB0-BC90ECB8C9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5173503311752"/>
                  <c:y val="-0.00970181311863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6E-4C62-BAB0-BC90ECB8C9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"/>
                  <c:y val="-0.00646787541242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06E-4C62-BAB0-BC90ECB8C9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datos'!$B$353:$B$358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datos'!$G$353:$G$358</c:f>
              <c:numCache>
                <c:formatCode>0.00%</c:formatCode>
                <c:ptCount val="6"/>
                <c:pt idx="0">
                  <c:v>0.428571428571429</c:v>
                </c:pt>
                <c:pt idx="1">
                  <c:v>0.357142857142857</c:v>
                </c:pt>
                <c:pt idx="2">
                  <c:v>0.0</c:v>
                </c:pt>
                <c:pt idx="3">
                  <c:v>0.142857142857143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6E-4C62-BAB0-BC90ECB8C986}"/>
            </c:ext>
          </c:extLst>
        </c:ser>
        <c:ser>
          <c:idx val="2"/>
          <c:order val="2"/>
          <c:tx>
            <c:strRef>
              <c:f>'Resumen de datos'!$E$3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11724501103917"/>
                  <c:y val="5.928817304517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06E-4C62-BAB0-BC90ECB8C9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34621452318226"/>
                  <c:y val="-0.00323393770621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06E-4C62-BAB0-BC90ECB8C9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406940132470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06E-4C62-BAB0-BC90ECB8C9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0552050993526"/>
                  <c:y val="-0.00323393770621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06E-4C62-BAB0-BC90ECB8C9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datos'!$B$353:$B$358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datos'!$H$353:$H$358</c:f>
              <c:numCache>
                <c:formatCode>0.00%</c:formatCode>
                <c:ptCount val="6"/>
                <c:pt idx="0">
                  <c:v>0.357142857142857</c:v>
                </c:pt>
                <c:pt idx="1">
                  <c:v>0.380952380952381</c:v>
                </c:pt>
                <c:pt idx="2">
                  <c:v>0.0476190476190476</c:v>
                </c:pt>
                <c:pt idx="3">
                  <c:v>0.142857142857143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06E-4C62-BAB0-BC90ECB8C9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7099768"/>
        <c:axId val="2117095848"/>
        <c:axId val="0"/>
      </c:bar3DChart>
      <c:catAx>
        <c:axId val="211709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095848"/>
        <c:crosses val="autoZero"/>
        <c:auto val="1"/>
        <c:lblAlgn val="ctr"/>
        <c:lblOffset val="100"/>
        <c:noMultiLvlLbl val="0"/>
      </c:catAx>
      <c:valAx>
        <c:axId val="21170958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7099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¿De qué zona provienes?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de datos'!$F$3</c:f>
              <c:strCache>
                <c:ptCount val="1"/>
                <c:pt idx="0">
                  <c:v>mañana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225606316976875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789622109419069"/>
                  <c:y val="0.0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840947546531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40947546531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22560631697687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1B5-4474-BF92-1A74B8ADC1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datos'!$F$254:$F$262</c:f>
              <c:numCache>
                <c:formatCode>0.00%</c:formatCode>
                <c:ptCount val="9"/>
                <c:pt idx="0">
                  <c:v>0.931034482758621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0.0689655172413793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B5-4474-BF92-1A74B8ADC189}"/>
            </c:ext>
          </c:extLst>
        </c:ser>
        <c:ser>
          <c:idx val="1"/>
          <c:order val="1"/>
          <c:tx>
            <c:strRef>
              <c:f>'Resumen de datos'!$G$3</c:f>
              <c:strCache>
                <c:ptCount val="1"/>
                <c:pt idx="0">
                  <c:v>tarde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658668667217238"/>
                  <c:y val="-0.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451212633953751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338400593326849"/>
                  <c:y val="-0.0529801324503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20256204963971"/>
                  <c:y val="-0.0353200883002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8412462253267"/>
                  <c:y val="-0.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"/>
                  <c:y val="-0.0397350993377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-0.066225165562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"/>
                  <c:y val="-0.0750555352766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0106752068321324"/>
                  <c:y val="-0.0618101545253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0106752068321324"/>
                  <c:y val="-0.0618105021640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1B5-4474-BF92-1A74B8ADC1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datos'!$G$254:$G$262</c:f>
              <c:numCache>
                <c:formatCode>0.00%</c:formatCode>
                <c:ptCount val="9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1B5-4474-BF92-1A74B8ADC189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03045685279188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4083474337281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522842639594"/>
                  <c:y val="0.0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902425267907502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45120375181529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05640157924421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1B5-4474-BF92-1A74B8ADC18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61B5-4474-BF92-1A74B8ADC1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datos'!$H$254:$H$262</c:f>
              <c:numCache>
                <c:formatCode>0.00%</c:formatCode>
                <c:ptCount val="9"/>
                <c:pt idx="0">
                  <c:v>0.953488372093023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0.0465116279069767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1B5-4474-BF92-1A74B8ADC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9562440"/>
        <c:axId val="2119565528"/>
        <c:axId val="0"/>
      </c:bar3DChart>
      <c:catAx>
        <c:axId val="211956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565528"/>
        <c:crosses val="autoZero"/>
        <c:auto val="1"/>
        <c:lblAlgn val="ctr"/>
        <c:lblOffset val="100"/>
        <c:noMultiLvlLbl val="0"/>
      </c:catAx>
      <c:valAx>
        <c:axId val="21195655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562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2.h ¿Cuál es tu valoración global sobre la atención psicopedagógica?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548649585328327"/>
          <c:y val="0.147589363829521"/>
          <c:w val="0.936163917273167"/>
          <c:h val="0.657432195975503"/>
        </c:manualLayout>
      </c:layout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448179271708686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6134453781513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448179271708686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560224089635855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31-4AE0-944C-90B0E65700D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datos'!$F$343:$F$348</c:f>
              <c:numCache>
                <c:formatCode>0.00%</c:formatCode>
                <c:ptCount val="6"/>
                <c:pt idx="0">
                  <c:v>0.551724137931034</c:v>
                </c:pt>
                <c:pt idx="1">
                  <c:v>0.275862068965517</c:v>
                </c:pt>
                <c:pt idx="2">
                  <c:v>0.103448275862069</c:v>
                </c:pt>
                <c:pt idx="3">
                  <c:v>0.0689655172413793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31-4AE0-944C-90B0E65700DB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224089635854343"/>
                  <c:y val="-0.0238095238095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044817927172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6134453781513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48179271708686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831-4AE0-944C-90B0E65700D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datos'!$G$343:$G$348</c:f>
              <c:numCache>
                <c:formatCode>0.00%</c:formatCode>
                <c:ptCount val="6"/>
                <c:pt idx="0">
                  <c:v>0.642857142857143</c:v>
                </c:pt>
                <c:pt idx="1">
                  <c:v>0.285714285714286</c:v>
                </c:pt>
                <c:pt idx="2">
                  <c:v>0.0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31-4AE0-944C-90B0E65700DB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56862745098039"/>
                  <c:y val="-0.0158730158730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2268907563025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0840336134454"/>
                  <c:y val="-0.0079365079365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3249299719887"/>
                  <c:y val="-0.00396825396825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831-4AE0-944C-90B0E65700D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12044817927172"/>
                  <c:y val="-0.011904761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831-4AE0-944C-90B0E65700D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datos'!$B$97:$B$102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datos'!$H$343:$H$348</c:f>
              <c:numCache>
                <c:formatCode>0.00%</c:formatCode>
                <c:ptCount val="6"/>
                <c:pt idx="0">
                  <c:v>0.581395348837209</c:v>
                </c:pt>
                <c:pt idx="1">
                  <c:v>0.27906976744186</c:v>
                </c:pt>
                <c:pt idx="2">
                  <c:v>0.0697674418604651</c:v>
                </c:pt>
                <c:pt idx="3">
                  <c:v>0.0465116279069767</c:v>
                </c:pt>
                <c:pt idx="4">
                  <c:v>0.0232558139534884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831-4AE0-944C-90B0E65700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0605752"/>
        <c:axId val="2120608904"/>
        <c:axId val="0"/>
      </c:bar3DChart>
      <c:catAx>
        <c:axId val="212060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608904"/>
        <c:crosses val="autoZero"/>
        <c:auto val="1"/>
        <c:lblAlgn val="ctr"/>
        <c:lblOffset val="100"/>
        <c:noMultiLvlLbl val="0"/>
      </c:catAx>
      <c:valAx>
        <c:axId val="21206089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605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¿Elegiste este máster como...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Serie 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'Resumen de datos'!$B$369:$B$375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datos'!$F$369:$F$375</c:f>
              <c:numCache>
                <c:formatCode>0.00%</c:formatCode>
                <c:ptCount val="7"/>
                <c:pt idx="0">
                  <c:v>0.928571428571429</c:v>
                </c:pt>
                <c:pt idx="1">
                  <c:v>0.0714285714285714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F3-4974-8124-62BAF8218C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9640504"/>
        <c:axId val="2119648920"/>
        <c:axId val="0"/>
      </c:bar3DChart>
      <c:catAx>
        <c:axId val="211964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648920"/>
        <c:crosses val="autoZero"/>
        <c:auto val="1"/>
        <c:lblAlgn val="ctr"/>
        <c:lblOffset val="100"/>
        <c:noMultiLvlLbl val="0"/>
      </c:catAx>
      <c:valAx>
        <c:axId val="21196489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64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¿A través de qué medio conociste la existencia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'Resumen de datos'!$B$379:$B$385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Jornadas de Puertas Abiertas</c:v>
                </c:pt>
                <c:pt idx="4">
                  <c:v>Charlas informativas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datos'!$F$379:$F$385</c:f>
              <c:numCache>
                <c:formatCode>0.00%</c:formatCode>
                <c:ptCount val="7"/>
                <c:pt idx="0">
                  <c:v>0.25</c:v>
                </c:pt>
                <c:pt idx="1">
                  <c:v>0.3</c:v>
                </c:pt>
                <c:pt idx="2">
                  <c:v>0.0</c:v>
                </c:pt>
                <c:pt idx="3">
                  <c:v>0.0</c:v>
                </c:pt>
                <c:pt idx="4">
                  <c:v>0.2</c:v>
                </c:pt>
                <c:pt idx="5">
                  <c:v>0.25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7F-4A17-8247-5A71B196E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0566552"/>
        <c:axId val="2120614424"/>
        <c:axId val="0"/>
      </c:bar3DChart>
      <c:catAx>
        <c:axId val="212056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614424"/>
        <c:crosses val="autoZero"/>
        <c:auto val="1"/>
        <c:lblAlgn val="ctr"/>
        <c:lblOffset val="100"/>
        <c:noMultiLvlLbl val="0"/>
      </c:catAx>
      <c:valAx>
        <c:axId val="2120614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566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3" l="0.700000000000001" r="0.700000000000001" t="0.750000000000003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1. ¿Cuál es tu nivel de satisfacción global con la información presentada en la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Serie1</c:v>
          </c:tx>
          <c:invertIfNegative val="0"/>
          <c:dLbls>
            <c:dLbl>
              <c:idx val="0"/>
              <c:layout>
                <c:manualLayout>
                  <c:x val="-0.00225606316976875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C6-4DBF-93B0-9DCD51CC0B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112803158488438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C6-4DBF-93B0-9DCD51CC0B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409475465314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C6-4DBF-93B0-9DCD51CC0B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676818950930626"/>
                  <c:y val="-0.0037558685446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C6-4DBF-93B0-9DCD51CC0B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datos'!$B$389:$B$394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datos'!$F$389:$F$394</c:f>
              <c:numCache>
                <c:formatCode>0.00%</c:formatCode>
                <c:ptCount val="6"/>
                <c:pt idx="0">
                  <c:v>0.642857142857143</c:v>
                </c:pt>
                <c:pt idx="1">
                  <c:v>0.214285714285714</c:v>
                </c:pt>
                <c:pt idx="2">
                  <c:v>0.0</c:v>
                </c:pt>
                <c:pt idx="3">
                  <c:v>0.0</c:v>
                </c:pt>
                <c:pt idx="4">
                  <c:v>0.142857142857143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6-4DBF-93B0-9DCD51CC0B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0662632"/>
        <c:axId val="2120665512"/>
        <c:axId val="0"/>
      </c:bar3DChart>
      <c:catAx>
        <c:axId val="212066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665512"/>
        <c:crosses val="autoZero"/>
        <c:auto val="1"/>
        <c:lblAlgn val="ctr"/>
        <c:lblOffset val="100"/>
        <c:noMultiLvlLbl val="0"/>
      </c:catAx>
      <c:valAx>
        <c:axId val="2120665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662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Turno escogido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de datos'!$B$4</c:f>
              <c:strCache>
                <c:ptCount val="1"/>
                <c:pt idx="0">
                  <c:v>Nº Alumnos Grado en Lenguas Modernas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datos'!$F$3:$H$3</c:f>
              <c:strCache>
                <c:ptCount val="3"/>
                <c:pt idx="0">
                  <c:v>mañana</c:v>
                </c:pt>
                <c:pt idx="1">
                  <c:v>tarde</c:v>
                </c:pt>
                <c:pt idx="2">
                  <c:v>Ambos turnos</c:v>
                </c:pt>
              </c:strCache>
            </c:strRef>
          </c:cat>
          <c:val>
            <c:numRef>
              <c:f>'Resumen de datos'!$F$4:$H$4</c:f>
              <c:numCache>
                <c:formatCode>0.00%</c:formatCode>
                <c:ptCount val="3"/>
                <c:pt idx="0">
                  <c:v>0.618421052631579</c:v>
                </c:pt>
                <c:pt idx="1">
                  <c:v>0.754385964912281</c:v>
                </c:pt>
                <c:pt idx="2">
                  <c:v>0.676691729323308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6-4DDF-8459-6DDE8ACF4012}"/>
            </c:ext>
          </c:extLst>
        </c:ser>
        <c:ser>
          <c:idx val="1"/>
          <c:order val="1"/>
          <c:tx>
            <c:strRef>
              <c:f>'Resumen de datos'!$B$5</c:f>
              <c:strCache>
                <c:ptCount val="1"/>
                <c:pt idx="0">
                  <c:v>Nº Alumnos Grado en Lengua Española y Literaturas Hispánicas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90326672128948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06-4DDF-8459-6DDE8ACF40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312033218069964"/>
                  <c:y val="-8.8300220750552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06-4DDF-8459-6DDE8ACF40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30570252792475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06-4DDF-8459-6DDE8ACF40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datos'!$F$3:$H$3</c:f>
              <c:strCache>
                <c:ptCount val="3"/>
                <c:pt idx="0">
                  <c:v>mañana</c:v>
                </c:pt>
                <c:pt idx="1">
                  <c:v>tarde</c:v>
                </c:pt>
                <c:pt idx="2">
                  <c:v>Ambos turnos</c:v>
                </c:pt>
              </c:strCache>
            </c:strRef>
          </c:cat>
          <c:val>
            <c:numRef>
              <c:f>'Resumen de datos'!$F$5:$H$5</c:f>
              <c:numCache>
                <c:formatCode>0.00%</c:formatCode>
                <c:ptCount val="3"/>
                <c:pt idx="0">
                  <c:v>0.381578947368421</c:v>
                </c:pt>
                <c:pt idx="1">
                  <c:v>0.245614035087719</c:v>
                </c:pt>
                <c:pt idx="2">
                  <c:v>0.323308270676692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06-4DDF-8459-6DDE8ACF40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6003128"/>
        <c:axId val="2116006200"/>
        <c:axId val="0"/>
      </c:bar3DChart>
      <c:catAx>
        <c:axId val="211600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6006200"/>
        <c:crosses val="autoZero"/>
        <c:auto val="1"/>
        <c:lblAlgn val="ctr"/>
        <c:lblOffset val="100"/>
        <c:noMultiLvlLbl val="0"/>
      </c:catAx>
      <c:valAx>
        <c:axId val="2116006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11600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2.a ¿Cuál es tu valoración global sobre la estructura y organización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0.00225606316976875"/>
                  <c:y val="-0.0114942528735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47-411C-9AA2-35057E9281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47-411C-9AA2-35057E9281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"/>
                  <c:y val="-0.00766283524904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47-411C-9AA2-35057E9281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datos'!$B$398:$B$403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datos'!$F$398:$F$403</c:f>
              <c:numCache>
                <c:formatCode>0.00%</c:formatCode>
                <c:ptCount val="6"/>
                <c:pt idx="0">
                  <c:v>0.5</c:v>
                </c:pt>
                <c:pt idx="1">
                  <c:v>0.285714285714286</c:v>
                </c:pt>
                <c:pt idx="2">
                  <c:v>0.142857142857143</c:v>
                </c:pt>
                <c:pt idx="3">
                  <c:v>0.0714285714285714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47-411C-9AA2-35057E928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0702824"/>
        <c:axId val="2120705704"/>
        <c:axId val="0"/>
      </c:bar3DChart>
      <c:catAx>
        <c:axId val="212070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705704"/>
        <c:crosses val="autoZero"/>
        <c:auto val="1"/>
        <c:lblAlgn val="ctr"/>
        <c:lblOffset val="100"/>
        <c:noMultiLvlLbl val="0"/>
      </c:catAx>
      <c:valAx>
        <c:axId val="21207057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702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2.b ¿Cuál es tu valoración global sobre la información sobre el</a:t>
            </a:r>
            <a:r>
              <a:rPr lang="en-US" sz="1400" baseline="0"/>
              <a:t> Máster</a:t>
            </a:r>
            <a:endParaRPr lang="en-US" sz="1400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Serie 1</c:v>
          </c:tx>
          <c:invertIfNegative val="0"/>
          <c:dLbls>
            <c:dLbl>
              <c:idx val="1"/>
              <c:layout>
                <c:manualLayout>
                  <c:x val="0.0"/>
                  <c:y val="-0.00766283293726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F5-4589-BF79-8AE2C1BF6F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datos'!$B$406:$B$411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datos'!$F$406:$F$411</c:f>
              <c:numCache>
                <c:formatCode>0.00%</c:formatCode>
                <c:ptCount val="6"/>
                <c:pt idx="0">
                  <c:v>0.714285714285714</c:v>
                </c:pt>
                <c:pt idx="1">
                  <c:v>0.214285714285714</c:v>
                </c:pt>
                <c:pt idx="2">
                  <c:v>0.0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F5-4589-BF79-8AE2C1BF6F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0739544"/>
        <c:axId val="2120742424"/>
        <c:axId val="0"/>
      </c:bar3DChart>
      <c:catAx>
        <c:axId val="212073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742424"/>
        <c:crosses val="autoZero"/>
        <c:auto val="1"/>
        <c:lblAlgn val="ctr"/>
        <c:lblOffset val="100"/>
        <c:noMultiLvlLbl val="0"/>
      </c:catAx>
      <c:valAx>
        <c:axId val="2120742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739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2.c ¿Cuál es tu valoración global sobre la presentación de</a:t>
            </a:r>
            <a:r>
              <a:rPr lang="en-US" sz="1400" baseline="0"/>
              <a:t> los coordinadores y del tutor orientador</a:t>
            </a:r>
            <a:r>
              <a:rPr lang="en-US" sz="1400"/>
              <a:t>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Serie 1</c:v>
          </c:tx>
          <c:invertIfNegative val="0"/>
          <c:dLbls>
            <c:dLbl>
              <c:idx val="0"/>
              <c:layout>
                <c:manualLayout>
                  <c:x val="-0.0033698399326032"/>
                  <c:y val="-0.0150234741784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5A-4A5D-AC34-EB189C8D3A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33698399326032"/>
                  <c:y val="-0.0187793427230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5A-4A5D-AC34-EB189C8D3A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11232799775344"/>
                  <c:y val="-0.0112676056338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5A-4A5D-AC34-EB189C8D3A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datos'!$B$414:$B$419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datos'!$F$414:$F$419</c:f>
              <c:numCache>
                <c:formatCode>0.00%</c:formatCode>
                <c:ptCount val="6"/>
                <c:pt idx="0">
                  <c:v>0.714285714285714</c:v>
                </c:pt>
                <c:pt idx="1">
                  <c:v>0.142857142857143</c:v>
                </c:pt>
                <c:pt idx="2">
                  <c:v>0.0714285714285714</c:v>
                </c:pt>
                <c:pt idx="3">
                  <c:v>0.0</c:v>
                </c:pt>
                <c:pt idx="4">
                  <c:v>0.0714285714285714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5A-4A5D-AC34-EB189C8D3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9663848"/>
        <c:axId val="2120781240"/>
        <c:axId val="0"/>
      </c:bar3DChart>
      <c:catAx>
        <c:axId val="211966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781240"/>
        <c:crosses val="autoZero"/>
        <c:auto val="1"/>
        <c:lblAlgn val="ctr"/>
        <c:lblOffset val="100"/>
        <c:noMultiLvlLbl val="0"/>
      </c:catAx>
      <c:valAx>
        <c:axId val="2120781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966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3. ¿A través de qué medio tuviste conocimiento de la existencia de esta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'Resumen de datos'!$B$424:$B$429</c:f>
              <c:strCache>
                <c:ptCount val="6"/>
                <c:pt idx="0">
                  <c:v>Web ULPGC</c:v>
                </c:pt>
                <c:pt idx="1">
                  <c:v>Web Facultad</c:v>
                </c:pt>
                <c:pt idx="2">
                  <c:v>Carteles anunciadores</c:v>
                </c:pt>
                <c:pt idx="3">
                  <c:v>Un amigo</c:v>
                </c:pt>
                <c:pt idx="4">
                  <c:v>Otro</c:v>
                </c:pt>
                <c:pt idx="5">
                  <c:v>NS/NC</c:v>
                </c:pt>
              </c:strCache>
            </c:strRef>
          </c:cat>
          <c:val>
            <c:numRef>
              <c:f>'Resumen de datos'!$F$424:$F$429</c:f>
              <c:numCache>
                <c:formatCode>0.00%</c:formatCode>
                <c:ptCount val="6"/>
                <c:pt idx="0">
                  <c:v>0.142857142857143</c:v>
                </c:pt>
                <c:pt idx="1">
                  <c:v>0.571428571428571</c:v>
                </c:pt>
                <c:pt idx="2">
                  <c:v>0.0</c:v>
                </c:pt>
                <c:pt idx="3">
                  <c:v>0.0</c:v>
                </c:pt>
                <c:pt idx="4">
                  <c:v>0.214285714285714</c:v>
                </c:pt>
                <c:pt idx="5">
                  <c:v>0.0714285714285714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C7-4DA4-801D-50A7F81BB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0806328"/>
        <c:axId val="2120814936"/>
        <c:axId val="0"/>
      </c:bar3DChart>
      <c:catAx>
        <c:axId val="212080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814936"/>
        <c:crosses val="autoZero"/>
        <c:auto val="1"/>
        <c:lblAlgn val="ctr"/>
        <c:lblOffset val="100"/>
        <c:noMultiLvlLbl val="0"/>
      </c:catAx>
      <c:valAx>
        <c:axId val="21208149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2080632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4" l="0.700000000000001" r="0.700000000000001" t="0.750000000000004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Resultados!$A$166:$U$166</c:f>
              <c:strCache>
                <c:ptCount val="1"/>
                <c:pt idx="0">
                  <c:v>12 Máster en Cultura Audiovisual y Literaria Grado en Lengua Española y Literaturas Hispánicas 1ª opción ULPGC Web Facultad Otro Carteles Muy satisfecho 4 5 5 Web Facultad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Resultados!$V$1:$Y$165</c:f>
              <c:multiLvlStrCache>
                <c:ptCount val="4"/>
                <c:lvl>
                  <c:pt idx="2">
                    <c:v>Todo correcto.</c:v>
                  </c:pt>
                  <c:pt idx="3">
                    <c:v>Todo ha sido interesante.</c:v>
                  </c:pt>
                </c:lvl>
                <c:lvl>
                  <c:pt idx="1">
                    <c:v>Decanato</c:v>
                  </c:pt>
                </c:lvl>
                <c:lvl>
                  <c:pt idx="1">
                    <c:v>Decanato</c:v>
                  </c:pt>
                </c:lvl>
                <c:lvl>
                  <c:pt idx="3">
                    <c:v>Ninguno.</c:v>
                  </c:pt>
                </c:lvl>
                <c:lvl>
                  <c:pt idx="2">
                    <c:v>Ninguna.</c:v>
                  </c:pt>
                  <c:pt idx="3">
                    <c:v>Ninguno.</c:v>
                  </c:pt>
                </c:lvl>
                <c:lvl>
                  <c:pt idx="2">
                    <c:v>Ninguna.</c:v>
                  </c:pt>
                  <c:pt idx="3">
                    <c:v>Ninguno.</c:v>
                  </c:pt>
                </c:lvl>
                <c:lvl>
                  <c:pt idx="2">
                    <c:v>Profundizar en la asignatura de Prácticas Externas.</c:v>
                  </c:pt>
                </c:lvl>
                <c:lvl>
                  <c:pt idx="1">
                    <c:v>Si contestaste "Otro"</c:v>
                  </c:pt>
                  <c:pt idx="2">
                    <c:v>¿Qué información te gustaría que se hubiese presentado en la Jornada de Acogida y no se ha hecho?</c:v>
                  </c:pt>
                  <c:pt idx="3">
                    <c:v>¿Qué aspecto(s) de los que se han tratado no te ha(n) resultado interesante(s)?</c:v>
                  </c:pt>
                </c:lvl>
                <c:lvl>
                  <c:pt idx="2">
                    <c:v>Pregunta 4</c:v>
                  </c:pt>
                  <c:pt idx="3">
                    <c:v>Pregunta 5</c:v>
                  </c:pt>
                </c:lvl>
                <c:lvl>
                  <c:pt idx="2">
                    <c:v>Inofmacion sobre las salidas profesionales</c:v>
                  </c:pt>
                </c:lvl>
                <c:lvl>
                  <c:pt idx="3">
                    <c:v>Erasmus y mundus</c:v>
                  </c:pt>
                </c:lvl>
                <c:lvl>
                  <c:pt idx="2">
                    <c:v>Me hubiera gustado un maños hincapie en las lenguas que vana estudia a lo largo de los 4 años del grado</c:v>
                  </c:pt>
                </c:lvl>
                <c:lvl>
                  <c:pt idx="0">
                    <c:v>Carteles anunciadores</c:v>
                  </c:pt>
                </c:lvl>
                <c:lvl>
                  <c:pt idx="1">
                    <c:v>Charlas centro estudiantil</c:v>
                  </c:pt>
                </c:lvl>
                <c:lvl>
                  <c:pt idx="3">
                    <c:v>La biblioteca universitaria</c:v>
                  </c:pt>
                </c:lvl>
                <c:lvl>
                  <c:pt idx="3">
                    <c:v>La informacion sobre la adminsitracion </c:v>
                  </c:pt>
                </c:lvl>
                <c:lvl>
                  <c:pt idx="2">
                    <c:v>Mayor informacion acerca de los créditos</c:v>
                  </c:pt>
                  <c:pt idx="3">
                    <c:v>Todo interesaante</c:v>
                  </c:pt>
                </c:lvl>
                <c:lvl>
                  <c:pt idx="2">
                    <c:v>Las opciones de voluntariado existente en la universidad</c:v>
                  </c:pt>
                </c:lvl>
                <c:lvl>
                  <c:pt idx="2">
                    <c:v>Horarios asignaturas</c:v>
                  </c:pt>
                  <c:pt idx="3">
                    <c:v>Todos los orientados al tercer y cuarto curso</c:v>
                  </c:pt>
                </c:lvl>
                <c:lvl>
                  <c:pt idx="3">
                    <c:v>Los creditos</c:v>
                  </c:pt>
                </c:lvl>
                <c:lvl>
                  <c:pt idx="3">
                    <c:v>Administración</c:v>
                  </c:pt>
                </c:lvl>
                <c:lvl>
                  <c:pt idx="3">
                    <c:v>Todos son interesantes</c:v>
                  </c:pt>
                </c:lvl>
                <c:lvl>
                  <c:pt idx="1">
                    <c:v>Correo Electronico</c:v>
                  </c:pt>
                  <c:pt idx="3">
                    <c:v>Me he sentido a gusto durante la presentación</c:v>
                  </c:pt>
                </c:lvl>
                <c:lvl>
                  <c:pt idx="2">
                    <c:v>Cambio de grados y mencion de actividades</c:v>
                  </c:pt>
                </c:lvl>
                <c:lvl>
                  <c:pt idx="3">
                    <c:v>Todo ha sido de interes y necesario</c:v>
                  </c:pt>
                </c:lvl>
                <c:lvl>
                  <c:pt idx="3">
                    <c:v>Todo interesante</c:v>
                  </c:pt>
                </c:lvl>
                <c:lvl>
                  <c:pt idx="2">
                    <c:v>Opinión personal de mas alumnos </c:v>
                  </c:pt>
                </c:lvl>
                <c:lvl>
                  <c:pt idx="3">
                    <c:v>La administración</c:v>
                  </c:pt>
                </c:lvl>
                <c:lvl>
                  <c:pt idx="2">
                    <c:v>Los horarios de las clases de armonizacion</c:v>
                  </c:pt>
                </c:lvl>
                <c:lvl>
                  <c:pt idx="2">
                    <c:v>Informacion de los proyectos y eventos de la universidad </c:v>
                  </c:pt>
                </c:lvl>
                <c:lvl>
                  <c:pt idx="1">
                    <c:v>Acceso a mayores de 25</c:v>
                  </c:pt>
                </c:lvl>
                <c:lvl>
                  <c:pt idx="1">
                    <c:v>Insitituto</c:v>
                  </c:pt>
                </c:lvl>
                <c:lvl>
                  <c:pt idx="1">
                    <c:v>Profesor</c:v>
                  </c:pt>
                </c:lvl>
                <c:lvl>
                  <c:pt idx="2">
                    <c:v>Mas informacion de los turnos de los alumnos</c:v>
                  </c:pt>
                </c:lvl>
                <c:lvl>
                  <c:pt idx="2">
                    <c:v>El material que tendremos en cada asignatura </c:v>
                  </c:pt>
                </c:lvl>
                <c:lvl>
                  <c:pt idx="3">
                    <c:v>Todo me ha parecido interesante</c:v>
                  </c:pt>
                </c:lvl>
                <c:lvl>
                  <c:pt idx="3">
                    <c:v>Todo Correcto</c:v>
                  </c:pt>
                </c:lvl>
                <c:lvl>
                  <c:pt idx="2">
                    <c:v>Más informacion de las asignaturas</c:v>
                  </c:pt>
                  <c:pt idx="3">
                    <c:v>Todo bien, exepto exceso de informacion sobre la administración</c:v>
                  </c:pt>
                </c:lvl>
                <c:lvl>
                  <c:pt idx="2">
                    <c:v>Profundizar más en los programas de movilidad</c:v>
                  </c:pt>
                  <c:pt idx="3">
                    <c:v>Todo me ha resultado interesante</c:v>
                  </c:pt>
                </c:lvl>
                <c:lvl>
                  <c:pt idx="1">
                    <c:v>Casual</c:v>
                  </c:pt>
                  <c:pt idx="2">
                    <c:v>Los horarios son confusos y se debe hablar mas sobre ellos</c:v>
                  </c:pt>
                </c:lvl>
                <c:lvl>
                  <c:pt idx="3">
                    <c:v>Todos me han parecido de gran utilidad</c:v>
                  </c:pt>
                </c:lvl>
                <c:lvl>
                  <c:pt idx="3">
                    <c:v>Añadir aleman como opcion </c:v>
                  </c:pt>
                </c:lvl>
                <c:lvl>
                  <c:pt idx="2">
                    <c:v>Salidas profesionales</c:v>
                  </c:pt>
                </c:lvl>
                <c:lvl>
                  <c:pt idx="2">
                    <c:v>Explicación sobre los creditos</c:v>
                  </c:pt>
                </c:lvl>
                <c:lvl>
                  <c:pt idx="3">
                    <c:v>Las normas</c:v>
                  </c:pt>
                </c:lvl>
                <c:lvl>
                  <c:pt idx="3">
                    <c:v>Todo me ha resultado interesante y necesario.</c:v>
                  </c:pt>
                </c:lvl>
                <c:lvl>
                  <c:pt idx="3">
                    <c:v>Las normas de convivencia</c:v>
                  </c:pt>
                </c:lvl>
                <c:lvl>
                  <c:pt idx="3">
                    <c:v>La delegacion de estudiantes</c:v>
                  </c:pt>
                </c:lvl>
                <c:lvl>
                  <c:pt idx="2">
                    <c:v>La posibilidad de hacer un doble itineerario</c:v>
                  </c:pt>
                </c:lvl>
                <c:lvl>
                  <c:pt idx="0">
                    <c:v>Web Facultad</c:v>
                  </c:pt>
                </c:lvl>
                <c:lvl>
                  <c:pt idx="2">
                    <c:v>En que grupos nos dividimos cada uno en el turno de mañana </c:v>
                  </c:pt>
                </c:lvl>
                <c:lvl>
                  <c:pt idx="2">
                    <c:v>La que quería se presentó </c:v>
                  </c:pt>
                  <c:pt idx="3">
                    <c:v>Todos me han resultado muy util</c:v>
                  </c:pt>
                </c:lvl>
                <c:lvl>
                  <c:pt idx="3">
                    <c:v>El apartado de normas</c:v>
                  </c:pt>
                </c:lvl>
                <c:lvl>
                  <c:pt idx="2">
                    <c:v>Más información sobre la carrera</c:v>
                  </c:pt>
                  <c:pt idx="3">
                    <c:v>Todos me han parecido interesantes.</c:v>
                  </c:pt>
                </c:lvl>
                <c:lvl>
                  <c:pt idx="2">
                    <c:v>Información sobre el horario</c:v>
                  </c:pt>
                  <c:pt idx="3">
                    <c:v>Erasmus , convocatorias</c:v>
                  </c:pt>
                </c:lvl>
                <c:lvl>
                  <c:pt idx="0">
                    <c:v>Web ULPGC</c:v>
                  </c:pt>
                  <c:pt idx="2">
                    <c:v>Todo bien </c:v>
                  </c:pt>
                </c:lvl>
                <c:lvl>
                  <c:pt idx="0">
                    <c:v>Un amigo</c:v>
                  </c:pt>
                </c:lvl>
                <c:lvl>
                  <c:pt idx="3">
                    <c:v>La biblioteca</c:v>
                  </c:pt>
                </c:lvl>
                <c:lvl>
                  <c:pt idx="0">
                    <c:v>Web ULPGC</c:v>
                  </c:pt>
                  <c:pt idx="2">
                    <c:v>Todo esta bien así</c:v>
                  </c:pt>
                  <c:pt idx="3">
                    <c:v>La biblioteca</c:v>
                  </c:pt>
                </c:lvl>
                <c:lvl>
                  <c:pt idx="2">
                    <c:v>Las salidas que tiene esta carrera</c:v>
                  </c:pt>
                </c:lvl>
                <c:lvl>
                  <c:pt idx="3">
                    <c:v>El erasmus en tercero y el aprovechamiento de las clases y el tiempo.</c:v>
                  </c:pt>
                </c:lvl>
                <c:lvl>
                  <c:pt idx="0">
                    <c:v>Web ULPGC</c:v>
                  </c:pt>
                </c:lvl>
                <c:lvl>
                  <c:pt idx="2">
                    <c:v>Algo mas sobre la experiencia de otros alumnos</c:v>
                  </c:pt>
                  <c:pt idx="3">
                    <c:v>La manera en que se imparten las asignaturas</c:v>
                  </c:pt>
                </c:lvl>
                <c:lvl>
                  <c:pt idx="2">
                    <c:v>Hubiera estado bien que nos facilitaran un mapa de la facultad</c:v>
                  </c:pt>
                  <c:pt idx="3">
                    <c:v>Todos me han parecido interesantes y necesarias</c:v>
                  </c:pt>
                </c:lvl>
                <c:lvl>
                  <c:pt idx="2">
                    <c:v>Listado de turnos</c:v>
                  </c:pt>
                  <c:pt idx="3">
                    <c:v>Me han resultado todos interesantes</c:v>
                  </c:pt>
                </c:lvl>
                <c:lvl>
                  <c:pt idx="2">
                    <c:v>Falta de informacion sobre asignaturas por ausencia de profesores</c:v>
                  </c:pt>
                  <c:pt idx="3">
                    <c:v>La organización de la universidad</c:v>
                  </c:pt>
                </c:lvl>
                <c:lvl>
                  <c:pt idx="2">
                    <c:v>Informacion sobre las salidas profesionales</c:v>
                  </c:pt>
                  <c:pt idx="3">
                    <c:v>Biblioteca universitaria</c:v>
                  </c:pt>
                </c:lvl>
                <c:lvl>
                  <c:pt idx="2">
                    <c:v>Informacion sobre alumnos que necesitan cambios de turnos</c:v>
                  </c:pt>
                  <c:pt idx="3">
                    <c:v>Bastante bien en general</c:v>
                  </c:pt>
                </c:lvl>
                <c:lvl>
                  <c:pt idx="3">
                    <c:v>En general no considero ninguna irrelevante</c:v>
                  </c:pt>
                </c:lvl>
                <c:lvl>
                  <c:pt idx="2">
                    <c:v>Cuales son las opciones disponibles para realizar curos u actividades complementarias.</c:v>
                  </c:pt>
                </c:lvl>
                <c:lvl>
                  <c:pt idx="3">
                    <c:v>Biblioteca y Delegacion</c:v>
                  </c:pt>
                </c:lvl>
                <c:lvl>
                  <c:pt idx="1">
                    <c:v>si contestaste Otro</c:v>
                  </c:pt>
                  <c:pt idx="2">
                    <c:v>¿Qué información te gustaría que se hubiese presentado en la Jornada de Acogida y no se ha hecho?</c:v>
                  </c:pt>
                  <c:pt idx="3">
                    <c:v>¿Qué aspecto(s) de los que se han tratado no te ha(n) resultado interesante(s)?</c:v>
                  </c:pt>
                </c:lvl>
                <c:lvl>
                  <c:pt idx="2">
                    <c:v>Pregunta 4</c:v>
                  </c:pt>
                  <c:pt idx="3">
                    <c:v>Pregunta 5</c:v>
                  </c:pt>
                </c:lvl>
              </c:multiLvlStrCache>
            </c:multiLvlStrRef>
          </c:cat>
          <c:val>
            <c:numRef>
              <c:f>Resultados!$V$166:$Y$166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6A-48FF-877C-EF04126816A4}"/>
            </c:ext>
          </c:extLst>
        </c:ser>
        <c:ser>
          <c:idx val="1"/>
          <c:order val="1"/>
          <c:tx>
            <c:strRef>
              <c:f>Resultados!$A$167:$U$167</c:f>
              <c:strCache>
                <c:ptCount val="1"/>
                <c:pt idx="0">
                  <c:v>13 Máster en Cultura Audiovisual y Literaria Grado en Lenguas Modernas 1ª opción ULPGC Charlas informativas Otro Compañeros de clase Satisfecho 3 4 3 Otro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Resultados!$V$1:$Y$165</c:f>
              <c:multiLvlStrCache>
                <c:ptCount val="4"/>
                <c:lvl>
                  <c:pt idx="2">
                    <c:v>Todo correcto.</c:v>
                  </c:pt>
                  <c:pt idx="3">
                    <c:v>Todo ha sido interesante.</c:v>
                  </c:pt>
                </c:lvl>
                <c:lvl>
                  <c:pt idx="1">
                    <c:v>Decanato</c:v>
                  </c:pt>
                </c:lvl>
                <c:lvl>
                  <c:pt idx="1">
                    <c:v>Decanato</c:v>
                  </c:pt>
                </c:lvl>
                <c:lvl>
                  <c:pt idx="3">
                    <c:v>Ninguno.</c:v>
                  </c:pt>
                </c:lvl>
                <c:lvl>
                  <c:pt idx="2">
                    <c:v>Ninguna.</c:v>
                  </c:pt>
                  <c:pt idx="3">
                    <c:v>Ninguno.</c:v>
                  </c:pt>
                </c:lvl>
                <c:lvl>
                  <c:pt idx="2">
                    <c:v>Ninguna.</c:v>
                  </c:pt>
                  <c:pt idx="3">
                    <c:v>Ninguno.</c:v>
                  </c:pt>
                </c:lvl>
                <c:lvl>
                  <c:pt idx="2">
                    <c:v>Profundizar en la asignatura de Prácticas Externas.</c:v>
                  </c:pt>
                </c:lvl>
                <c:lvl>
                  <c:pt idx="1">
                    <c:v>Si contestaste "Otro"</c:v>
                  </c:pt>
                  <c:pt idx="2">
                    <c:v>¿Qué información te gustaría que se hubiese presentado en la Jornada de Acogida y no se ha hecho?</c:v>
                  </c:pt>
                  <c:pt idx="3">
                    <c:v>¿Qué aspecto(s) de los que se han tratado no te ha(n) resultado interesante(s)?</c:v>
                  </c:pt>
                </c:lvl>
                <c:lvl>
                  <c:pt idx="2">
                    <c:v>Pregunta 4</c:v>
                  </c:pt>
                  <c:pt idx="3">
                    <c:v>Pregunta 5</c:v>
                  </c:pt>
                </c:lvl>
                <c:lvl>
                  <c:pt idx="2">
                    <c:v>Inofmacion sobre las salidas profesionales</c:v>
                  </c:pt>
                </c:lvl>
                <c:lvl>
                  <c:pt idx="3">
                    <c:v>Erasmus y mundus</c:v>
                  </c:pt>
                </c:lvl>
                <c:lvl>
                  <c:pt idx="2">
                    <c:v>Me hubiera gustado un maños hincapie en las lenguas que vana estudia a lo largo de los 4 años del grado</c:v>
                  </c:pt>
                </c:lvl>
                <c:lvl>
                  <c:pt idx="0">
                    <c:v>Carteles anunciadores</c:v>
                  </c:pt>
                </c:lvl>
                <c:lvl>
                  <c:pt idx="1">
                    <c:v>Charlas centro estudiantil</c:v>
                  </c:pt>
                </c:lvl>
                <c:lvl>
                  <c:pt idx="3">
                    <c:v>La biblioteca universitaria</c:v>
                  </c:pt>
                </c:lvl>
                <c:lvl>
                  <c:pt idx="3">
                    <c:v>La informacion sobre la adminsitracion </c:v>
                  </c:pt>
                </c:lvl>
                <c:lvl>
                  <c:pt idx="2">
                    <c:v>Mayor informacion acerca de los créditos</c:v>
                  </c:pt>
                  <c:pt idx="3">
                    <c:v>Todo interesaante</c:v>
                  </c:pt>
                </c:lvl>
                <c:lvl>
                  <c:pt idx="2">
                    <c:v>Las opciones de voluntariado existente en la universidad</c:v>
                  </c:pt>
                </c:lvl>
                <c:lvl>
                  <c:pt idx="2">
                    <c:v>Horarios asignaturas</c:v>
                  </c:pt>
                  <c:pt idx="3">
                    <c:v>Todos los orientados al tercer y cuarto curso</c:v>
                  </c:pt>
                </c:lvl>
                <c:lvl>
                  <c:pt idx="3">
                    <c:v>Los creditos</c:v>
                  </c:pt>
                </c:lvl>
                <c:lvl>
                  <c:pt idx="3">
                    <c:v>Administración</c:v>
                  </c:pt>
                </c:lvl>
                <c:lvl>
                  <c:pt idx="3">
                    <c:v>Todos son interesantes</c:v>
                  </c:pt>
                </c:lvl>
                <c:lvl>
                  <c:pt idx="1">
                    <c:v>Correo Electronico</c:v>
                  </c:pt>
                  <c:pt idx="3">
                    <c:v>Me he sentido a gusto durante la presentación</c:v>
                  </c:pt>
                </c:lvl>
                <c:lvl>
                  <c:pt idx="2">
                    <c:v>Cambio de grados y mencion de actividades</c:v>
                  </c:pt>
                </c:lvl>
                <c:lvl>
                  <c:pt idx="3">
                    <c:v>Todo ha sido de interes y necesario</c:v>
                  </c:pt>
                </c:lvl>
                <c:lvl>
                  <c:pt idx="3">
                    <c:v>Todo interesante</c:v>
                  </c:pt>
                </c:lvl>
                <c:lvl>
                  <c:pt idx="2">
                    <c:v>Opinión personal de mas alumnos </c:v>
                  </c:pt>
                </c:lvl>
                <c:lvl>
                  <c:pt idx="3">
                    <c:v>La administración</c:v>
                  </c:pt>
                </c:lvl>
                <c:lvl>
                  <c:pt idx="2">
                    <c:v>Los horarios de las clases de armonizacion</c:v>
                  </c:pt>
                </c:lvl>
                <c:lvl>
                  <c:pt idx="2">
                    <c:v>Informacion de los proyectos y eventos de la universidad </c:v>
                  </c:pt>
                </c:lvl>
                <c:lvl>
                  <c:pt idx="1">
                    <c:v>Acceso a mayores de 25</c:v>
                  </c:pt>
                </c:lvl>
                <c:lvl>
                  <c:pt idx="1">
                    <c:v>Insitituto</c:v>
                  </c:pt>
                </c:lvl>
                <c:lvl>
                  <c:pt idx="1">
                    <c:v>Profesor</c:v>
                  </c:pt>
                </c:lvl>
                <c:lvl>
                  <c:pt idx="2">
                    <c:v>Mas informacion de los turnos de los alumnos</c:v>
                  </c:pt>
                </c:lvl>
                <c:lvl>
                  <c:pt idx="2">
                    <c:v>El material que tendremos en cada asignatura </c:v>
                  </c:pt>
                </c:lvl>
                <c:lvl>
                  <c:pt idx="3">
                    <c:v>Todo me ha parecido interesante</c:v>
                  </c:pt>
                </c:lvl>
                <c:lvl>
                  <c:pt idx="3">
                    <c:v>Todo Correcto</c:v>
                  </c:pt>
                </c:lvl>
                <c:lvl>
                  <c:pt idx="2">
                    <c:v>Más informacion de las asignaturas</c:v>
                  </c:pt>
                  <c:pt idx="3">
                    <c:v>Todo bien, exepto exceso de informacion sobre la administración</c:v>
                  </c:pt>
                </c:lvl>
                <c:lvl>
                  <c:pt idx="2">
                    <c:v>Profundizar más en los programas de movilidad</c:v>
                  </c:pt>
                  <c:pt idx="3">
                    <c:v>Todo me ha resultado interesante</c:v>
                  </c:pt>
                </c:lvl>
                <c:lvl>
                  <c:pt idx="1">
                    <c:v>Casual</c:v>
                  </c:pt>
                  <c:pt idx="2">
                    <c:v>Los horarios son confusos y se debe hablar mas sobre ellos</c:v>
                  </c:pt>
                </c:lvl>
                <c:lvl>
                  <c:pt idx="3">
                    <c:v>Todos me han parecido de gran utilidad</c:v>
                  </c:pt>
                </c:lvl>
                <c:lvl>
                  <c:pt idx="3">
                    <c:v>Añadir aleman como opcion </c:v>
                  </c:pt>
                </c:lvl>
                <c:lvl>
                  <c:pt idx="2">
                    <c:v>Salidas profesionales</c:v>
                  </c:pt>
                </c:lvl>
                <c:lvl>
                  <c:pt idx="2">
                    <c:v>Explicación sobre los creditos</c:v>
                  </c:pt>
                </c:lvl>
                <c:lvl>
                  <c:pt idx="3">
                    <c:v>Las normas</c:v>
                  </c:pt>
                </c:lvl>
                <c:lvl>
                  <c:pt idx="3">
                    <c:v>Todo me ha resultado interesante y necesario.</c:v>
                  </c:pt>
                </c:lvl>
                <c:lvl>
                  <c:pt idx="3">
                    <c:v>Las normas de convivencia</c:v>
                  </c:pt>
                </c:lvl>
                <c:lvl>
                  <c:pt idx="3">
                    <c:v>La delegacion de estudiantes</c:v>
                  </c:pt>
                </c:lvl>
                <c:lvl>
                  <c:pt idx="2">
                    <c:v>La posibilidad de hacer un doble itineerario</c:v>
                  </c:pt>
                </c:lvl>
                <c:lvl>
                  <c:pt idx="0">
                    <c:v>Web Facultad</c:v>
                  </c:pt>
                </c:lvl>
                <c:lvl>
                  <c:pt idx="2">
                    <c:v>En que grupos nos dividimos cada uno en el turno de mañana </c:v>
                  </c:pt>
                </c:lvl>
                <c:lvl>
                  <c:pt idx="2">
                    <c:v>La que quería se presentó </c:v>
                  </c:pt>
                  <c:pt idx="3">
                    <c:v>Todos me han resultado muy util</c:v>
                  </c:pt>
                </c:lvl>
                <c:lvl>
                  <c:pt idx="3">
                    <c:v>El apartado de normas</c:v>
                  </c:pt>
                </c:lvl>
                <c:lvl>
                  <c:pt idx="2">
                    <c:v>Más información sobre la carrera</c:v>
                  </c:pt>
                  <c:pt idx="3">
                    <c:v>Todos me han parecido interesantes.</c:v>
                  </c:pt>
                </c:lvl>
                <c:lvl>
                  <c:pt idx="2">
                    <c:v>Información sobre el horario</c:v>
                  </c:pt>
                  <c:pt idx="3">
                    <c:v>Erasmus , convocatorias</c:v>
                  </c:pt>
                </c:lvl>
                <c:lvl>
                  <c:pt idx="0">
                    <c:v>Web ULPGC</c:v>
                  </c:pt>
                  <c:pt idx="2">
                    <c:v>Todo bien </c:v>
                  </c:pt>
                </c:lvl>
                <c:lvl>
                  <c:pt idx="0">
                    <c:v>Un amigo</c:v>
                  </c:pt>
                </c:lvl>
                <c:lvl>
                  <c:pt idx="3">
                    <c:v>La biblioteca</c:v>
                  </c:pt>
                </c:lvl>
                <c:lvl>
                  <c:pt idx="0">
                    <c:v>Web ULPGC</c:v>
                  </c:pt>
                  <c:pt idx="2">
                    <c:v>Todo esta bien así</c:v>
                  </c:pt>
                  <c:pt idx="3">
                    <c:v>La biblioteca</c:v>
                  </c:pt>
                </c:lvl>
                <c:lvl>
                  <c:pt idx="2">
                    <c:v>Las salidas que tiene esta carrera</c:v>
                  </c:pt>
                </c:lvl>
                <c:lvl>
                  <c:pt idx="3">
                    <c:v>El erasmus en tercero y el aprovechamiento de las clases y el tiempo.</c:v>
                  </c:pt>
                </c:lvl>
                <c:lvl>
                  <c:pt idx="0">
                    <c:v>Web ULPGC</c:v>
                  </c:pt>
                </c:lvl>
                <c:lvl>
                  <c:pt idx="2">
                    <c:v>Algo mas sobre la experiencia de otros alumnos</c:v>
                  </c:pt>
                  <c:pt idx="3">
                    <c:v>La manera en que se imparten las asignaturas</c:v>
                  </c:pt>
                </c:lvl>
                <c:lvl>
                  <c:pt idx="2">
                    <c:v>Hubiera estado bien que nos facilitaran un mapa de la facultad</c:v>
                  </c:pt>
                  <c:pt idx="3">
                    <c:v>Todos me han parecido interesantes y necesarias</c:v>
                  </c:pt>
                </c:lvl>
                <c:lvl>
                  <c:pt idx="2">
                    <c:v>Listado de turnos</c:v>
                  </c:pt>
                  <c:pt idx="3">
                    <c:v>Me han resultado todos interesantes</c:v>
                  </c:pt>
                </c:lvl>
                <c:lvl>
                  <c:pt idx="2">
                    <c:v>Falta de informacion sobre asignaturas por ausencia de profesores</c:v>
                  </c:pt>
                  <c:pt idx="3">
                    <c:v>La organización de la universidad</c:v>
                  </c:pt>
                </c:lvl>
                <c:lvl>
                  <c:pt idx="2">
                    <c:v>Informacion sobre las salidas profesionales</c:v>
                  </c:pt>
                  <c:pt idx="3">
                    <c:v>Biblioteca universitaria</c:v>
                  </c:pt>
                </c:lvl>
                <c:lvl>
                  <c:pt idx="2">
                    <c:v>Informacion sobre alumnos que necesitan cambios de turnos</c:v>
                  </c:pt>
                  <c:pt idx="3">
                    <c:v>Bastante bien en general</c:v>
                  </c:pt>
                </c:lvl>
                <c:lvl>
                  <c:pt idx="3">
                    <c:v>En general no considero ninguna irrelevante</c:v>
                  </c:pt>
                </c:lvl>
                <c:lvl>
                  <c:pt idx="2">
                    <c:v>Cuales son las opciones disponibles para realizar curos u actividades complementarias.</c:v>
                  </c:pt>
                </c:lvl>
                <c:lvl>
                  <c:pt idx="3">
                    <c:v>Biblioteca y Delegacion</c:v>
                  </c:pt>
                </c:lvl>
                <c:lvl>
                  <c:pt idx="1">
                    <c:v>si contestaste Otro</c:v>
                  </c:pt>
                  <c:pt idx="2">
                    <c:v>¿Qué información te gustaría que se hubiese presentado en la Jornada de Acogida y no se ha hecho?</c:v>
                  </c:pt>
                  <c:pt idx="3">
                    <c:v>¿Qué aspecto(s) de los que se han tratado no te ha(n) resultado interesante(s)?</c:v>
                  </c:pt>
                </c:lvl>
                <c:lvl>
                  <c:pt idx="2">
                    <c:v>Pregunta 4</c:v>
                  </c:pt>
                  <c:pt idx="3">
                    <c:v>Pregunta 5</c:v>
                  </c:pt>
                </c:lvl>
              </c:multiLvlStrCache>
            </c:multiLvlStrRef>
          </c:cat>
          <c:val>
            <c:numRef>
              <c:f>Resultados!$V$167:$Y$167</c:f>
              <c:numCache>
                <c:formatCode>General</c:formatCode>
                <c:ptCount val="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6A-48FF-877C-EF0412681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0895128"/>
        <c:axId val="2120898856"/>
      </c:barChart>
      <c:catAx>
        <c:axId val="212089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0898856"/>
        <c:crosses val="autoZero"/>
        <c:auto val="1"/>
        <c:lblAlgn val="ctr"/>
        <c:lblOffset val="100"/>
        <c:noMultiLvlLbl val="0"/>
      </c:catAx>
      <c:valAx>
        <c:axId val="212089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089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¿Elegiste la titulación como...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03957880899405"/>
          <c:y val="0.185772887660566"/>
          <c:w val="0.860946569496072"/>
          <c:h val="0.545501729502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'Resumen de datos'!$F$3</c:f>
              <c:strCache>
                <c:ptCount val="1"/>
                <c:pt idx="0">
                  <c:v>mañana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0.00225606316976875"/>
                  <c:y val="-0.0397350993377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676818950930622"/>
                  <c:y val="-8.094093398476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5640157924421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078962210941906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B6-43FE-824D-B76C2F4907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datos'!$B$9:$B$15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datos'!$F$9:$F$15</c:f>
              <c:numCache>
                <c:formatCode>0.00%</c:formatCode>
                <c:ptCount val="7"/>
                <c:pt idx="0">
                  <c:v>0.881578947368421</c:v>
                </c:pt>
                <c:pt idx="1">
                  <c:v>0.0789473684210526</c:v>
                </c:pt>
                <c:pt idx="2">
                  <c:v>0.0131578947368421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0.0263157894736842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B6-43FE-824D-B76C2F490799}"/>
            </c:ext>
          </c:extLst>
        </c:ser>
        <c:ser>
          <c:idx val="1"/>
          <c:order val="1"/>
          <c:tx>
            <c:strRef>
              <c:f>'Resumen de datos'!$G$3</c:f>
              <c:strCache>
                <c:ptCount val="1"/>
                <c:pt idx="0">
                  <c:v>tarde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0726958622558"/>
                  <c:y val="-0.0397350993377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76818950930626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338409475465318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3840947546531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338409475465314"/>
                  <c:y val="-0.0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DB6-43FE-824D-B76C2F4907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datos'!$B$9:$B$15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datos'!$G$9:$G$15</c:f>
              <c:numCache>
                <c:formatCode>0.00%</c:formatCode>
                <c:ptCount val="7"/>
                <c:pt idx="0">
                  <c:v>0.87719298245614</c:v>
                </c:pt>
                <c:pt idx="1">
                  <c:v>0.087719298245614</c:v>
                </c:pt>
                <c:pt idx="2">
                  <c:v>0.0175438596491228</c:v>
                </c:pt>
                <c:pt idx="3">
                  <c:v>0.0</c:v>
                </c:pt>
                <c:pt idx="4">
                  <c:v>0.0175438596491228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DB6-43FE-824D-B76C2F490799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57924421883813"/>
                  <c:y val="-3.4763866437225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03045685279188"/>
                  <c:y val="-0.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2803158488438"/>
                  <c:y val="0.00441501103752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522842639594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353637901861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902425267907502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DB6-43FE-824D-B76C2F49079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112803158488438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DB6-43FE-824D-B76C2F49079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datos'!$B$9:$B$15</c:f>
              <c:strCache>
                <c:ptCount val="7"/>
                <c:pt idx="0">
                  <c:v>1ª opción</c:v>
                </c:pt>
                <c:pt idx="1">
                  <c:v>2ª opción</c:v>
                </c:pt>
                <c:pt idx="2">
                  <c:v>3ª opción</c:v>
                </c:pt>
                <c:pt idx="3">
                  <c:v>4ª opción</c:v>
                </c:pt>
                <c:pt idx="4">
                  <c:v>5ª opción</c:v>
                </c:pt>
                <c:pt idx="5">
                  <c:v>6ª opción</c:v>
                </c:pt>
                <c:pt idx="6">
                  <c:v>NS/NC</c:v>
                </c:pt>
              </c:strCache>
            </c:strRef>
          </c:cat>
          <c:val>
            <c:numRef>
              <c:f>'Resumen de datos'!$H$9:$H$15</c:f>
              <c:numCache>
                <c:formatCode>0.00%</c:formatCode>
                <c:ptCount val="7"/>
                <c:pt idx="0">
                  <c:v>0.879699248120301</c:v>
                </c:pt>
                <c:pt idx="1">
                  <c:v>0.0827067669172932</c:v>
                </c:pt>
                <c:pt idx="2">
                  <c:v>0.0150375939849624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DB6-43FE-824D-B76C2F4907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5252456"/>
        <c:axId val="2115248536"/>
        <c:axId val="0"/>
      </c:bar3DChart>
      <c:catAx>
        <c:axId val="211525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2115248536"/>
        <c:crosses val="autoZero"/>
        <c:auto val="1"/>
        <c:lblAlgn val="ctr"/>
        <c:lblOffset val="100"/>
        <c:noMultiLvlLbl val="0"/>
      </c:catAx>
      <c:valAx>
        <c:axId val="21152485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5252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¿De qué zona provienes?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de datos'!$F$3</c:f>
              <c:strCache>
                <c:ptCount val="1"/>
                <c:pt idx="0">
                  <c:v>mañana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225606316976875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789622109419069"/>
                  <c:y val="0.0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840947546531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33840947546531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22560631697687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59-4AC0-B252-48BDB17B3FA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datos'!$F$18:$F$27</c:f>
              <c:numCache>
                <c:formatCode>0.00%</c:formatCode>
                <c:ptCount val="10"/>
                <c:pt idx="0">
                  <c:v>0.81578947368421</c:v>
                </c:pt>
                <c:pt idx="1">
                  <c:v>0.0131578947368421</c:v>
                </c:pt>
                <c:pt idx="2">
                  <c:v>0.0394736842105263</c:v>
                </c:pt>
                <c:pt idx="3">
                  <c:v>0.0</c:v>
                </c:pt>
                <c:pt idx="4">
                  <c:v>0.0263157894736842</c:v>
                </c:pt>
                <c:pt idx="5">
                  <c:v>0.0</c:v>
                </c:pt>
                <c:pt idx="6">
                  <c:v>0.0</c:v>
                </c:pt>
                <c:pt idx="7">
                  <c:v>0.0131578947368421</c:v>
                </c:pt>
                <c:pt idx="8">
                  <c:v>0.0526315789473684</c:v>
                </c:pt>
                <c:pt idx="9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59-4AC0-B252-48BDB17B3FAA}"/>
            </c:ext>
          </c:extLst>
        </c:ser>
        <c:ser>
          <c:idx val="1"/>
          <c:order val="1"/>
          <c:tx>
            <c:strRef>
              <c:f>'Resumen de datos'!$G$3</c:f>
              <c:strCache>
                <c:ptCount val="1"/>
                <c:pt idx="0">
                  <c:v>tarde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658668667217238"/>
                  <c:y val="-0.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451212633953751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338400593326849"/>
                  <c:y val="-0.0529801324503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20256204963971"/>
                  <c:y val="-0.0353200883002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338412462253267"/>
                  <c:y val="-0.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"/>
                  <c:y val="-0.0397350993377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-0.066225165562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"/>
                  <c:y val="-0.0750555352766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0106752068321324"/>
                  <c:y val="-0.0618101545253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0106752068321324"/>
                  <c:y val="-0.0618105021640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059-4AC0-B252-48BDB17B3FA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datos'!$G$18:$G$27</c:f>
              <c:numCache>
                <c:formatCode>0.00%</c:formatCode>
                <c:ptCount val="10"/>
                <c:pt idx="0">
                  <c:v>0.771929824561403</c:v>
                </c:pt>
                <c:pt idx="1">
                  <c:v>0.0350877192982456</c:v>
                </c:pt>
                <c:pt idx="2">
                  <c:v>0.0</c:v>
                </c:pt>
                <c:pt idx="3">
                  <c:v>0.0526315789473684</c:v>
                </c:pt>
                <c:pt idx="4">
                  <c:v>0.0175438596491228</c:v>
                </c:pt>
                <c:pt idx="5">
                  <c:v>0.0</c:v>
                </c:pt>
                <c:pt idx="6">
                  <c:v>0.0</c:v>
                </c:pt>
                <c:pt idx="7">
                  <c:v>0.0175438596491228</c:v>
                </c:pt>
                <c:pt idx="8">
                  <c:v>0.0350877192982456</c:v>
                </c:pt>
                <c:pt idx="9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059-4AC0-B252-48BDB17B3FAA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03045685279188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4083474337281"/>
                  <c:y val="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0676818950930626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01522842639594"/>
                  <c:y val="0.0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902425267907502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45120375181529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056401579244218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059-4AC0-B252-48BDB17B3FA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010152284263959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059-4AC0-B252-48BDB17B3FA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datos'!$B$18:$B$27</c:f>
              <c:strCache>
                <c:ptCount val="10"/>
                <c:pt idx="0">
                  <c:v>Gran Canaria</c:v>
                </c:pt>
                <c:pt idx="1">
                  <c:v>Fuerteventura</c:v>
                </c:pt>
                <c:pt idx="2">
                  <c:v>Lanzarote</c:v>
                </c:pt>
                <c:pt idx="3">
                  <c:v>Tenerife</c:v>
                </c:pt>
                <c:pt idx="4">
                  <c:v>La Palma</c:v>
                </c:pt>
                <c:pt idx="5">
                  <c:v>La Gomera</c:v>
                </c:pt>
                <c:pt idx="6">
                  <c:v>El Hierro</c:v>
                </c:pt>
                <c:pt idx="7">
                  <c:v>Península</c:v>
                </c:pt>
                <c:pt idx="8">
                  <c:v>Otro</c:v>
                </c:pt>
                <c:pt idx="9">
                  <c:v>NS/NC</c:v>
                </c:pt>
              </c:strCache>
            </c:strRef>
          </c:cat>
          <c:val>
            <c:numRef>
              <c:f>'Resumen de datos'!$H$18:$H$27</c:f>
              <c:numCache>
                <c:formatCode>0.00%</c:formatCode>
                <c:ptCount val="10"/>
                <c:pt idx="0">
                  <c:v>0.796992481203007</c:v>
                </c:pt>
                <c:pt idx="1">
                  <c:v>0.0225563909774436</c:v>
                </c:pt>
                <c:pt idx="2">
                  <c:v>0.0225563909774436</c:v>
                </c:pt>
                <c:pt idx="3">
                  <c:v>0.0225563909774436</c:v>
                </c:pt>
                <c:pt idx="4">
                  <c:v>0.0225563909774436</c:v>
                </c:pt>
                <c:pt idx="5">
                  <c:v>0.0</c:v>
                </c:pt>
                <c:pt idx="6">
                  <c:v>0.0</c:v>
                </c:pt>
                <c:pt idx="7">
                  <c:v>0.0150375939849624</c:v>
                </c:pt>
                <c:pt idx="8">
                  <c:v>0.0451127819548872</c:v>
                </c:pt>
                <c:pt idx="9">
                  <c:v>0.0150375939849624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A059-4AC0-B252-48BDB17B3F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5146152"/>
        <c:axId val="2115142264"/>
        <c:axId val="0"/>
      </c:bar3DChart>
      <c:catAx>
        <c:axId val="211514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5142264"/>
        <c:crosses val="autoZero"/>
        <c:auto val="1"/>
        <c:lblAlgn val="ctr"/>
        <c:lblOffset val="100"/>
        <c:noMultiLvlLbl val="0"/>
      </c:catAx>
      <c:valAx>
        <c:axId val="2115142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5146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¿A través de qué medio conociste la existencia de la Facultad de Filología?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de datos'!$F$3</c:f>
              <c:strCache>
                <c:ptCount val="1"/>
                <c:pt idx="0">
                  <c:v>mañana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"/>
                  <c:y val="0.0088300220750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10135135135135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78828828828829"/>
                  <c:y val="-0.0220757504649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56306306306306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450450450450459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78828828828829"/>
                  <c:y val="-0.0088300220750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067567567567568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25C-47EF-BA3E-DE72DE43A5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datos'!$B$30:$B$36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 de puertas abiertas</c:v>
                </c:pt>
                <c:pt idx="4">
                  <c:v>Charlas infirmativas de los centros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datos'!$F$30:$F$36</c:f>
              <c:numCache>
                <c:formatCode>0.00%</c:formatCode>
                <c:ptCount val="7"/>
                <c:pt idx="0">
                  <c:v>0.329411764705882</c:v>
                </c:pt>
                <c:pt idx="1">
                  <c:v>0.0823529411764706</c:v>
                </c:pt>
                <c:pt idx="2">
                  <c:v>0.105882352941176</c:v>
                </c:pt>
                <c:pt idx="3">
                  <c:v>0.211764705882353</c:v>
                </c:pt>
                <c:pt idx="4">
                  <c:v>0.247058823529412</c:v>
                </c:pt>
                <c:pt idx="5">
                  <c:v>0.0235294117647059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25C-47EF-BA3E-DE72DE43A510}"/>
            </c:ext>
          </c:extLst>
        </c:ser>
        <c:ser>
          <c:idx val="1"/>
          <c:order val="1"/>
          <c:tx>
            <c:strRef>
              <c:f>'Resumen de datos'!$G$3</c:f>
              <c:strCache>
                <c:ptCount val="1"/>
                <c:pt idx="0">
                  <c:v>tarde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91701054562127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225225225225225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0135135135135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112612612612613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450450450450459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101351351351351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25C-47EF-BA3E-DE72DE43A5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datos'!$B$30:$B$36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 de puertas abiertas</c:v>
                </c:pt>
                <c:pt idx="4">
                  <c:v>Charlas infirmativas de los centros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datos'!$G$30:$G$36</c:f>
              <c:numCache>
                <c:formatCode>0.00%</c:formatCode>
                <c:ptCount val="7"/>
                <c:pt idx="0">
                  <c:v>0.318181818181818</c:v>
                </c:pt>
                <c:pt idx="1">
                  <c:v>0.348484848484848</c:v>
                </c:pt>
                <c:pt idx="2">
                  <c:v>0.0303030303030303</c:v>
                </c:pt>
                <c:pt idx="3">
                  <c:v>0.181818181818182</c:v>
                </c:pt>
                <c:pt idx="5">
                  <c:v>0.0303030303030303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25C-47EF-BA3E-DE72DE43A510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202702702702704"/>
                  <c:y val="-0.00441501103752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12611725899128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8018018018018"/>
                  <c:y val="-0.0132450331125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3513513513513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9144144144144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202702702702703"/>
                  <c:y val="-0.0132450331125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25C-47EF-BA3E-DE72DE43A51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10135135135135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25C-47EF-BA3E-DE72DE43A5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datos'!$B$30:$B$36</c:f>
              <c:strCache>
                <c:ptCount val="7"/>
                <c:pt idx="0">
                  <c:v>Web ULPGC</c:v>
                </c:pt>
                <c:pt idx="1">
                  <c:v>Web Facultad</c:v>
                </c:pt>
                <c:pt idx="2">
                  <c:v>Folletos</c:v>
                </c:pt>
                <c:pt idx="3">
                  <c:v>Jornada de puertas abiertas</c:v>
                </c:pt>
                <c:pt idx="4">
                  <c:v>Charlas infirmativas de los centros</c:v>
                </c:pt>
                <c:pt idx="5">
                  <c:v>Otro</c:v>
                </c:pt>
                <c:pt idx="6">
                  <c:v>NS/NC</c:v>
                </c:pt>
              </c:strCache>
            </c:strRef>
          </c:cat>
          <c:val>
            <c:numRef>
              <c:f>'Resumen de datos'!$H$30:$H$36</c:f>
              <c:numCache>
                <c:formatCode>0.00%</c:formatCode>
                <c:ptCount val="7"/>
                <c:pt idx="0">
                  <c:v>0.395161290322581</c:v>
                </c:pt>
                <c:pt idx="1">
                  <c:v>0.241935483870968</c:v>
                </c:pt>
                <c:pt idx="2">
                  <c:v>0.0887096774193548</c:v>
                </c:pt>
                <c:pt idx="3">
                  <c:v>0.241935483870968</c:v>
                </c:pt>
                <c:pt idx="5">
                  <c:v>0.032258064516129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25C-47EF-BA3E-DE72DE43A5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5060568"/>
        <c:axId val="2115056648"/>
        <c:axId val="0"/>
      </c:bar3DChart>
      <c:catAx>
        <c:axId val="211506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5056648"/>
        <c:crosses val="autoZero"/>
        <c:auto val="1"/>
        <c:lblAlgn val="ctr"/>
        <c:lblOffset val="100"/>
        <c:noMultiLvlLbl val="0"/>
      </c:catAx>
      <c:valAx>
        <c:axId val="2115056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5060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1. ¿Cuál es tu nivel de satisfacción global con la información presentada en la Jornada de Acogida?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Mañana</c:v>
          </c:tx>
          <c:invertIfNegative val="0"/>
          <c:dLbls>
            <c:dLbl>
              <c:idx val="0"/>
              <c:layout>
                <c:manualLayout>
                  <c:x val="-0.00451594693762348"/>
                  <c:y val="-0.0241691842900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677392040643524"/>
                  <c:y val="-0.00805639476334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903189387524697"/>
                  <c:y val="-0.016112789526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677392040643524"/>
                  <c:y val="-0.016112789526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677392040643532"/>
                  <c:y val="-0.012084592145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C9-432F-989F-C4F0485AC8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datos'!$B$40:$B$45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datos'!$F$40:$F$45</c:f>
              <c:numCache>
                <c:formatCode>0.00%</c:formatCode>
                <c:ptCount val="6"/>
                <c:pt idx="0">
                  <c:v>0.473684210526316</c:v>
                </c:pt>
                <c:pt idx="1">
                  <c:v>0.460526315789474</c:v>
                </c:pt>
                <c:pt idx="2">
                  <c:v>0.0657894736842105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C9-432F-989F-C4F0485AC802}"/>
            </c:ext>
          </c:extLst>
        </c:ser>
        <c:ser>
          <c:idx val="1"/>
          <c:order val="1"/>
          <c:tx>
            <c:v>Tarde</c:v>
          </c:tx>
          <c:invertIfNegative val="0"/>
          <c:dLbls>
            <c:dLbl>
              <c:idx val="0"/>
              <c:layout>
                <c:manualLayout>
                  <c:x val="0.00677383150984198"/>
                  <c:y val="-0.016112789526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35477519162772"/>
                  <c:y val="-0.0040281973816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-0.00805639476334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564493367202935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DC9-432F-989F-C4F0485AC8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datos'!$B$40:$B$45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datos'!$G$40:$G$45</c:f>
              <c:numCache>
                <c:formatCode>0.00%</c:formatCode>
                <c:ptCount val="6"/>
                <c:pt idx="0">
                  <c:v>0.43859649122807</c:v>
                </c:pt>
                <c:pt idx="1">
                  <c:v>0.508771929824561</c:v>
                </c:pt>
                <c:pt idx="2">
                  <c:v>0.0350877192982456</c:v>
                </c:pt>
                <c:pt idx="3">
                  <c:v>0.0</c:v>
                </c:pt>
                <c:pt idx="4">
                  <c:v>0.0175438596491228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DC9-432F-989F-C4F0485AC802}"/>
            </c:ext>
          </c:extLst>
        </c:ser>
        <c:ser>
          <c:idx val="2"/>
          <c:order val="2"/>
          <c:tx>
            <c:strRef>
              <c:f>'Resumen de datos'!$H$3</c:f>
              <c:strCache>
                <c:ptCount val="1"/>
                <c:pt idx="0">
                  <c:v>Ambos turnos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69348010160882"/>
                  <c:y val="-0.0322258962342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80637877504939"/>
                  <c:y val="-0.016112789526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24188540784646"/>
                  <c:y val="-0.0040281973816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124188540784646"/>
                  <c:y val="-0.012084592145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DC9-432F-989F-C4F0485AC80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01608806096529"/>
                  <c:y val="-0.020140986908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DC9-432F-989F-C4F0485AC8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datos'!$B$40:$B$45</c:f>
              <c:strCache>
                <c:ptCount val="6"/>
                <c:pt idx="0">
                  <c:v>Muy satisfecho</c:v>
                </c:pt>
                <c:pt idx="1">
                  <c:v>Satisfecho</c:v>
                </c:pt>
                <c:pt idx="2">
                  <c:v>Medianamente satisfecho</c:v>
                </c:pt>
                <c:pt idx="3">
                  <c:v>Insatisfecho</c:v>
                </c:pt>
                <c:pt idx="4">
                  <c:v>Muy insatisfecho</c:v>
                </c:pt>
                <c:pt idx="5">
                  <c:v>NS/NC</c:v>
                </c:pt>
              </c:strCache>
            </c:strRef>
          </c:cat>
          <c:val>
            <c:numRef>
              <c:f>'Resumen de datos'!$H$40:$H$45</c:f>
              <c:numCache>
                <c:formatCode>0.00%</c:formatCode>
                <c:ptCount val="6"/>
                <c:pt idx="0">
                  <c:v>0.458646616541353</c:v>
                </c:pt>
                <c:pt idx="1">
                  <c:v>0.481203007518797</c:v>
                </c:pt>
                <c:pt idx="2">
                  <c:v>0.0526315789473684</c:v>
                </c:pt>
                <c:pt idx="3">
                  <c:v>0.0</c:v>
                </c:pt>
                <c:pt idx="4">
                  <c:v>0.0075187969924812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DC9-432F-989F-C4F0485AC8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4993656"/>
        <c:axId val="2114989736"/>
        <c:axId val="0"/>
      </c:bar3DChart>
      <c:catAx>
        <c:axId val="211499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4989736"/>
        <c:crosses val="autoZero"/>
        <c:auto val="1"/>
        <c:lblAlgn val="ctr"/>
        <c:lblOffset val="100"/>
        <c:noMultiLvlLbl val="0"/>
      </c:catAx>
      <c:valAx>
        <c:axId val="21149897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14993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5.xml"/><Relationship Id="rId12" Type="http://schemas.openxmlformats.org/officeDocument/2006/relationships/chart" Target="../charts/chart16.xml"/><Relationship Id="rId13" Type="http://schemas.openxmlformats.org/officeDocument/2006/relationships/chart" Target="../charts/chart17.xml"/><Relationship Id="rId14" Type="http://schemas.openxmlformats.org/officeDocument/2006/relationships/chart" Target="../charts/chart1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6" Type="http://schemas.openxmlformats.org/officeDocument/2006/relationships/chart" Target="../charts/chart10.xml"/><Relationship Id="rId7" Type="http://schemas.openxmlformats.org/officeDocument/2006/relationships/chart" Target="../charts/chart11.xml"/><Relationship Id="rId8" Type="http://schemas.openxmlformats.org/officeDocument/2006/relationships/chart" Target="../charts/chart12.xml"/><Relationship Id="rId9" Type="http://schemas.openxmlformats.org/officeDocument/2006/relationships/chart" Target="../charts/chart13.xml"/><Relationship Id="rId10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9.xml"/><Relationship Id="rId12" Type="http://schemas.openxmlformats.org/officeDocument/2006/relationships/chart" Target="../charts/chart30.xml"/><Relationship Id="rId13" Type="http://schemas.openxmlformats.org/officeDocument/2006/relationships/chart" Target="../charts/chart31.xml"/><Relationship Id="rId14" Type="http://schemas.openxmlformats.org/officeDocument/2006/relationships/chart" Target="../charts/chart32.xml"/><Relationship Id="rId1" Type="http://schemas.openxmlformats.org/officeDocument/2006/relationships/chart" Target="../charts/chart19.xml"/><Relationship Id="rId2" Type="http://schemas.openxmlformats.org/officeDocument/2006/relationships/chart" Target="../charts/chart20.xml"/><Relationship Id="rId3" Type="http://schemas.openxmlformats.org/officeDocument/2006/relationships/chart" Target="../charts/chart21.xml"/><Relationship Id="rId4" Type="http://schemas.openxmlformats.org/officeDocument/2006/relationships/chart" Target="../charts/chart22.xml"/><Relationship Id="rId5" Type="http://schemas.openxmlformats.org/officeDocument/2006/relationships/chart" Target="../charts/chart23.xml"/><Relationship Id="rId6" Type="http://schemas.openxmlformats.org/officeDocument/2006/relationships/chart" Target="../charts/chart24.xml"/><Relationship Id="rId7" Type="http://schemas.openxmlformats.org/officeDocument/2006/relationships/chart" Target="../charts/chart25.xml"/><Relationship Id="rId8" Type="http://schemas.openxmlformats.org/officeDocument/2006/relationships/chart" Target="../charts/chart26.xml"/><Relationship Id="rId9" Type="http://schemas.openxmlformats.org/officeDocument/2006/relationships/chart" Target="../charts/chart27.xml"/><Relationship Id="rId10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43.xml"/><Relationship Id="rId12" Type="http://schemas.openxmlformats.org/officeDocument/2006/relationships/chart" Target="../charts/chart44.xml"/><Relationship Id="rId13" Type="http://schemas.openxmlformats.org/officeDocument/2006/relationships/chart" Target="../charts/chart45.xml"/><Relationship Id="rId14" Type="http://schemas.openxmlformats.org/officeDocument/2006/relationships/chart" Target="../charts/chart46.xml"/><Relationship Id="rId1" Type="http://schemas.openxmlformats.org/officeDocument/2006/relationships/chart" Target="../charts/chart33.xml"/><Relationship Id="rId2" Type="http://schemas.openxmlformats.org/officeDocument/2006/relationships/chart" Target="../charts/chart34.xml"/><Relationship Id="rId3" Type="http://schemas.openxmlformats.org/officeDocument/2006/relationships/chart" Target="../charts/chart35.xml"/><Relationship Id="rId4" Type="http://schemas.openxmlformats.org/officeDocument/2006/relationships/chart" Target="../charts/chart36.xml"/><Relationship Id="rId5" Type="http://schemas.openxmlformats.org/officeDocument/2006/relationships/chart" Target="../charts/chart37.xml"/><Relationship Id="rId6" Type="http://schemas.openxmlformats.org/officeDocument/2006/relationships/chart" Target="../charts/chart38.xml"/><Relationship Id="rId7" Type="http://schemas.openxmlformats.org/officeDocument/2006/relationships/chart" Target="../charts/chart39.xml"/><Relationship Id="rId8" Type="http://schemas.openxmlformats.org/officeDocument/2006/relationships/chart" Target="../charts/chart40.xml"/><Relationship Id="rId9" Type="http://schemas.openxmlformats.org/officeDocument/2006/relationships/chart" Target="../charts/chart41.xml"/><Relationship Id="rId10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4" Type="http://schemas.openxmlformats.org/officeDocument/2006/relationships/chart" Target="../charts/chart50.xml"/><Relationship Id="rId5" Type="http://schemas.openxmlformats.org/officeDocument/2006/relationships/chart" Target="../charts/chart51.xml"/><Relationship Id="rId6" Type="http://schemas.openxmlformats.org/officeDocument/2006/relationships/chart" Target="../charts/chart52.xml"/><Relationship Id="rId7" Type="http://schemas.openxmlformats.org/officeDocument/2006/relationships/chart" Target="../charts/chart53.xml"/><Relationship Id="rId1" Type="http://schemas.openxmlformats.org/officeDocument/2006/relationships/chart" Target="../charts/chart47.xml"/><Relationship Id="rId2" Type="http://schemas.openxmlformats.org/officeDocument/2006/relationships/chart" Target="../charts/chart4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2</xdr:row>
      <xdr:rowOff>85725</xdr:rowOff>
    </xdr:from>
    <xdr:to>
      <xdr:col>19</xdr:col>
      <xdr:colOff>676275</xdr:colOff>
      <xdr:row>21</xdr:row>
      <xdr:rowOff>38100</xdr:rowOff>
    </xdr:to>
    <xdr:graphicFrame macro="">
      <xdr:nvGraphicFramePr>
        <xdr:cNvPr id="2053" name="1 Gráfico">
          <a:extLst>
            <a:ext uri="{FF2B5EF4-FFF2-40B4-BE49-F238E27FC236}">
              <a16:creationId xmlns="" xmlns:a16="http://schemas.microsoft.com/office/drawing/2014/main" id="{00000000-0008-0000-03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142874</xdr:colOff>
      <xdr:row>22</xdr:row>
      <xdr:rowOff>133350</xdr:rowOff>
    </xdr:from>
    <xdr:to>
      <xdr:col>20</xdr:col>
      <xdr:colOff>19049</xdr:colOff>
      <xdr:row>40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42</xdr:row>
      <xdr:rowOff>123824</xdr:rowOff>
    </xdr:from>
    <xdr:to>
      <xdr:col>19</xdr:col>
      <xdr:colOff>714375</xdr:colOff>
      <xdr:row>59</xdr:row>
      <xdr:rowOff>114299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142875</xdr:colOff>
      <xdr:row>60</xdr:row>
      <xdr:rowOff>114300</xdr:rowOff>
    </xdr:from>
    <xdr:to>
      <xdr:col>20</xdr:col>
      <xdr:colOff>0</xdr:colOff>
      <xdr:row>84</xdr:row>
      <xdr:rowOff>47625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219075</xdr:rowOff>
    </xdr:from>
    <xdr:to>
      <xdr:col>7</xdr:col>
      <xdr:colOff>238125</xdr:colOff>
      <xdr:row>17</xdr:row>
      <xdr:rowOff>161925</xdr:rowOff>
    </xdr:to>
    <xdr:graphicFrame macro="">
      <xdr:nvGraphicFramePr>
        <xdr:cNvPr id="8654889" name="83 Gráfico">
          <a:extLst>
            <a:ext uri="{FF2B5EF4-FFF2-40B4-BE49-F238E27FC236}">
              <a16:creationId xmlns="" xmlns:a16="http://schemas.microsoft.com/office/drawing/2014/main" id="{00000000-0008-0000-0400-000029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15</xdr:col>
      <xdr:colOff>0</xdr:colOff>
      <xdr:row>33</xdr:row>
      <xdr:rowOff>19050</xdr:rowOff>
    </xdr:to>
    <xdr:graphicFrame macro="">
      <xdr:nvGraphicFramePr>
        <xdr:cNvPr id="8654890" name="84 Gráfico">
          <a:extLst>
            <a:ext uri="{FF2B5EF4-FFF2-40B4-BE49-F238E27FC236}">
              <a16:creationId xmlns="" xmlns:a16="http://schemas.microsoft.com/office/drawing/2014/main" id="{00000000-0008-0000-0400-00002A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171449</xdr:colOff>
      <xdr:row>33</xdr:row>
      <xdr:rowOff>171450</xdr:rowOff>
    </xdr:from>
    <xdr:to>
      <xdr:col>15</xdr:col>
      <xdr:colOff>638174</xdr:colOff>
      <xdr:row>49</xdr:row>
      <xdr:rowOff>0</xdr:rowOff>
    </xdr:to>
    <xdr:graphicFrame macro="">
      <xdr:nvGraphicFramePr>
        <xdr:cNvPr id="8654891" name="85 Gráfico">
          <a:extLst>
            <a:ext uri="{FF2B5EF4-FFF2-40B4-BE49-F238E27FC236}">
              <a16:creationId xmlns="" xmlns:a16="http://schemas.microsoft.com/office/drawing/2014/main" id="{00000000-0008-0000-0400-00002B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50</xdr:row>
      <xdr:rowOff>47625</xdr:rowOff>
    </xdr:from>
    <xdr:to>
      <xdr:col>15</xdr:col>
      <xdr:colOff>0</xdr:colOff>
      <xdr:row>65</xdr:row>
      <xdr:rowOff>66675</xdr:rowOff>
    </xdr:to>
    <xdr:graphicFrame macro="">
      <xdr:nvGraphicFramePr>
        <xdr:cNvPr id="8654892" name="86 Gráfico">
          <a:extLst>
            <a:ext uri="{FF2B5EF4-FFF2-40B4-BE49-F238E27FC236}">
              <a16:creationId xmlns="" xmlns:a16="http://schemas.microsoft.com/office/drawing/2014/main" id="{00000000-0008-0000-0400-00002C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66</xdr:row>
      <xdr:rowOff>28575</xdr:rowOff>
    </xdr:from>
    <xdr:to>
      <xdr:col>14</xdr:col>
      <xdr:colOff>742950</xdr:colOff>
      <xdr:row>82</xdr:row>
      <xdr:rowOff>133350</xdr:rowOff>
    </xdr:to>
    <xdr:graphicFrame macro="">
      <xdr:nvGraphicFramePr>
        <xdr:cNvPr id="8654893" name="87 Gráfico">
          <a:extLst>
            <a:ext uri="{FF2B5EF4-FFF2-40B4-BE49-F238E27FC236}">
              <a16:creationId xmlns="" xmlns:a16="http://schemas.microsoft.com/office/drawing/2014/main" id="{00000000-0008-0000-0400-00002D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83</xdr:row>
      <xdr:rowOff>9525</xdr:rowOff>
    </xdr:from>
    <xdr:to>
      <xdr:col>14</xdr:col>
      <xdr:colOff>752475</xdr:colOff>
      <xdr:row>99</xdr:row>
      <xdr:rowOff>66675</xdr:rowOff>
    </xdr:to>
    <xdr:graphicFrame macro="">
      <xdr:nvGraphicFramePr>
        <xdr:cNvPr id="8654894" name="89 Gráfico">
          <a:extLst>
            <a:ext uri="{FF2B5EF4-FFF2-40B4-BE49-F238E27FC236}">
              <a16:creationId xmlns="" xmlns:a16="http://schemas.microsoft.com/office/drawing/2014/main" id="{00000000-0008-0000-0400-00002E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100</xdr:row>
      <xdr:rowOff>0</xdr:rowOff>
    </xdr:from>
    <xdr:to>
      <xdr:col>15</xdr:col>
      <xdr:colOff>9525</xdr:colOff>
      <xdr:row>116</xdr:row>
      <xdr:rowOff>38100</xdr:rowOff>
    </xdr:to>
    <xdr:graphicFrame macro="">
      <xdr:nvGraphicFramePr>
        <xdr:cNvPr id="8654895" name="90 Gráfico">
          <a:extLst>
            <a:ext uri="{FF2B5EF4-FFF2-40B4-BE49-F238E27FC236}">
              <a16:creationId xmlns="" xmlns:a16="http://schemas.microsoft.com/office/drawing/2014/main" id="{00000000-0008-0000-0400-00002F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152399</xdr:colOff>
      <xdr:row>116</xdr:row>
      <xdr:rowOff>152400</xdr:rowOff>
    </xdr:from>
    <xdr:to>
      <xdr:col>15</xdr:col>
      <xdr:colOff>9524</xdr:colOff>
      <xdr:row>133</xdr:row>
      <xdr:rowOff>19050</xdr:rowOff>
    </xdr:to>
    <xdr:graphicFrame macro="">
      <xdr:nvGraphicFramePr>
        <xdr:cNvPr id="8654896" name="91 Gráfico">
          <a:extLst>
            <a:ext uri="{FF2B5EF4-FFF2-40B4-BE49-F238E27FC236}">
              <a16:creationId xmlns="" xmlns:a16="http://schemas.microsoft.com/office/drawing/2014/main" id="{00000000-0008-0000-0400-000030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133</xdr:row>
      <xdr:rowOff>133350</xdr:rowOff>
    </xdr:from>
    <xdr:to>
      <xdr:col>15</xdr:col>
      <xdr:colOff>9525</xdr:colOff>
      <xdr:row>150</xdr:row>
      <xdr:rowOff>28575</xdr:rowOff>
    </xdr:to>
    <xdr:graphicFrame macro="">
      <xdr:nvGraphicFramePr>
        <xdr:cNvPr id="8654897" name="91 Gráfico">
          <a:extLst>
            <a:ext uri="{FF2B5EF4-FFF2-40B4-BE49-F238E27FC236}">
              <a16:creationId xmlns="" xmlns:a16="http://schemas.microsoft.com/office/drawing/2014/main" id="{00000000-0008-0000-0400-000031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133350</xdr:colOff>
      <xdr:row>150</xdr:row>
      <xdr:rowOff>123825</xdr:rowOff>
    </xdr:from>
    <xdr:to>
      <xdr:col>15</xdr:col>
      <xdr:colOff>9525</xdr:colOff>
      <xdr:row>167</xdr:row>
      <xdr:rowOff>9525</xdr:rowOff>
    </xdr:to>
    <xdr:graphicFrame macro="">
      <xdr:nvGraphicFramePr>
        <xdr:cNvPr id="8654898" name="91 Gráfico">
          <a:extLst>
            <a:ext uri="{FF2B5EF4-FFF2-40B4-BE49-F238E27FC236}">
              <a16:creationId xmlns="" xmlns:a16="http://schemas.microsoft.com/office/drawing/2014/main" id="{00000000-0008-0000-0400-000032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167</xdr:row>
      <xdr:rowOff>76200</xdr:rowOff>
    </xdr:from>
    <xdr:to>
      <xdr:col>15</xdr:col>
      <xdr:colOff>9525</xdr:colOff>
      <xdr:row>183</xdr:row>
      <xdr:rowOff>180975</xdr:rowOff>
    </xdr:to>
    <xdr:graphicFrame macro="">
      <xdr:nvGraphicFramePr>
        <xdr:cNvPr id="8654899" name="91 Gráfico">
          <a:extLst>
            <a:ext uri="{FF2B5EF4-FFF2-40B4-BE49-F238E27FC236}">
              <a16:creationId xmlns="" xmlns:a16="http://schemas.microsoft.com/office/drawing/2014/main" id="{00000000-0008-0000-0400-000033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104775</xdr:colOff>
      <xdr:row>184</xdr:row>
      <xdr:rowOff>57150</xdr:rowOff>
    </xdr:from>
    <xdr:to>
      <xdr:col>15</xdr:col>
      <xdr:colOff>9525</xdr:colOff>
      <xdr:row>201</xdr:row>
      <xdr:rowOff>19050</xdr:rowOff>
    </xdr:to>
    <xdr:graphicFrame macro="">
      <xdr:nvGraphicFramePr>
        <xdr:cNvPr id="8654900" name="91 Gráfico">
          <a:extLst>
            <a:ext uri="{FF2B5EF4-FFF2-40B4-BE49-F238E27FC236}">
              <a16:creationId xmlns="" xmlns:a16="http://schemas.microsoft.com/office/drawing/2014/main" id="{00000000-0008-0000-0400-000034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200025</xdr:colOff>
      <xdr:row>220</xdr:row>
      <xdr:rowOff>114300</xdr:rowOff>
    </xdr:from>
    <xdr:to>
      <xdr:col>15</xdr:col>
      <xdr:colOff>85725</xdr:colOff>
      <xdr:row>237</xdr:row>
      <xdr:rowOff>28575</xdr:rowOff>
    </xdr:to>
    <xdr:graphicFrame macro="">
      <xdr:nvGraphicFramePr>
        <xdr:cNvPr id="8654901" name="91 Gráfico">
          <a:extLst>
            <a:ext uri="{FF2B5EF4-FFF2-40B4-BE49-F238E27FC236}">
              <a16:creationId xmlns="" xmlns:a16="http://schemas.microsoft.com/office/drawing/2014/main" id="{00000000-0008-0000-0400-00003510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133350</xdr:colOff>
      <xdr:row>202</xdr:row>
      <xdr:rowOff>0</xdr:rowOff>
    </xdr:from>
    <xdr:to>
      <xdr:col>15</xdr:col>
      <xdr:colOff>28575</xdr:colOff>
      <xdr:row>218</xdr:row>
      <xdr:rowOff>152400</xdr:rowOff>
    </xdr:to>
    <xdr:graphicFrame macro="">
      <xdr:nvGraphicFramePr>
        <xdr:cNvPr id="15" name="91 Gráfico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66673</xdr:rowOff>
    </xdr:from>
    <xdr:to>
      <xdr:col>7</xdr:col>
      <xdr:colOff>228600</xdr:colOff>
      <xdr:row>17</xdr:row>
      <xdr:rowOff>161924</xdr:rowOff>
    </xdr:to>
    <xdr:graphicFrame macro="">
      <xdr:nvGraphicFramePr>
        <xdr:cNvPr id="8242372" name="83 Gráfico">
          <a:extLst>
            <a:ext uri="{FF2B5EF4-FFF2-40B4-BE49-F238E27FC236}">
              <a16:creationId xmlns="" xmlns:a16="http://schemas.microsoft.com/office/drawing/2014/main" id="{00000000-0008-0000-0500-0000C4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17</xdr:row>
      <xdr:rowOff>190499</xdr:rowOff>
    </xdr:from>
    <xdr:to>
      <xdr:col>15</xdr:col>
      <xdr:colOff>9525</xdr:colOff>
      <xdr:row>36</xdr:row>
      <xdr:rowOff>9524</xdr:rowOff>
    </xdr:to>
    <xdr:graphicFrame macro="">
      <xdr:nvGraphicFramePr>
        <xdr:cNvPr id="8242373" name="84 Gráfico">
          <a:extLst>
            <a:ext uri="{FF2B5EF4-FFF2-40B4-BE49-F238E27FC236}">
              <a16:creationId xmlns="" xmlns:a16="http://schemas.microsoft.com/office/drawing/2014/main" id="{00000000-0008-0000-0500-0000C5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53</xdr:row>
      <xdr:rowOff>142874</xdr:rowOff>
    </xdr:from>
    <xdr:to>
      <xdr:col>15</xdr:col>
      <xdr:colOff>9525</xdr:colOff>
      <xdr:row>71</xdr:row>
      <xdr:rowOff>171450</xdr:rowOff>
    </xdr:to>
    <xdr:graphicFrame macro="">
      <xdr:nvGraphicFramePr>
        <xdr:cNvPr id="8242375" name="86 Gráfico">
          <a:extLst>
            <a:ext uri="{FF2B5EF4-FFF2-40B4-BE49-F238E27FC236}">
              <a16:creationId xmlns="" xmlns:a16="http://schemas.microsoft.com/office/drawing/2014/main" id="{00000000-0008-0000-0500-0000C7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72</xdr:row>
      <xdr:rowOff>66674</xdr:rowOff>
    </xdr:from>
    <xdr:to>
      <xdr:col>15</xdr:col>
      <xdr:colOff>0</xdr:colOff>
      <xdr:row>90</xdr:row>
      <xdr:rowOff>19049</xdr:rowOff>
    </xdr:to>
    <xdr:graphicFrame macro="">
      <xdr:nvGraphicFramePr>
        <xdr:cNvPr id="8242376" name="87 Gráfico">
          <a:extLst>
            <a:ext uri="{FF2B5EF4-FFF2-40B4-BE49-F238E27FC236}">
              <a16:creationId xmlns="" xmlns:a16="http://schemas.microsoft.com/office/drawing/2014/main" id="{00000000-0008-0000-0500-0000C8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90</xdr:row>
      <xdr:rowOff>95250</xdr:rowOff>
    </xdr:from>
    <xdr:to>
      <xdr:col>14</xdr:col>
      <xdr:colOff>752475</xdr:colOff>
      <xdr:row>107</xdr:row>
      <xdr:rowOff>171450</xdr:rowOff>
    </xdr:to>
    <xdr:graphicFrame macro="">
      <xdr:nvGraphicFramePr>
        <xdr:cNvPr id="8242377" name="89 Gráfico">
          <a:extLst>
            <a:ext uri="{FF2B5EF4-FFF2-40B4-BE49-F238E27FC236}">
              <a16:creationId xmlns="" xmlns:a16="http://schemas.microsoft.com/office/drawing/2014/main" id="{00000000-0008-0000-0500-0000C9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108</xdr:row>
      <xdr:rowOff>57149</xdr:rowOff>
    </xdr:from>
    <xdr:to>
      <xdr:col>15</xdr:col>
      <xdr:colOff>0</xdr:colOff>
      <xdr:row>125</xdr:row>
      <xdr:rowOff>133350</xdr:rowOff>
    </xdr:to>
    <xdr:graphicFrame macro="">
      <xdr:nvGraphicFramePr>
        <xdr:cNvPr id="8242378" name="90 Gráfico">
          <a:extLst>
            <a:ext uri="{FF2B5EF4-FFF2-40B4-BE49-F238E27FC236}">
              <a16:creationId xmlns="" xmlns:a16="http://schemas.microsoft.com/office/drawing/2014/main" id="{00000000-0008-0000-0500-0000CA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126</xdr:row>
      <xdr:rowOff>38099</xdr:rowOff>
    </xdr:from>
    <xdr:to>
      <xdr:col>15</xdr:col>
      <xdr:colOff>9525</xdr:colOff>
      <xdr:row>143</xdr:row>
      <xdr:rowOff>180974</xdr:rowOff>
    </xdr:to>
    <xdr:graphicFrame macro="">
      <xdr:nvGraphicFramePr>
        <xdr:cNvPr id="8242379" name="91 Gráfico">
          <a:extLst>
            <a:ext uri="{FF2B5EF4-FFF2-40B4-BE49-F238E27FC236}">
              <a16:creationId xmlns="" xmlns:a16="http://schemas.microsoft.com/office/drawing/2014/main" id="{00000000-0008-0000-0500-0000CB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114300</xdr:colOff>
      <xdr:row>144</xdr:row>
      <xdr:rowOff>47624</xdr:rowOff>
    </xdr:from>
    <xdr:to>
      <xdr:col>15</xdr:col>
      <xdr:colOff>0</xdr:colOff>
      <xdr:row>162</xdr:row>
      <xdr:rowOff>152399</xdr:rowOff>
    </xdr:to>
    <xdr:graphicFrame macro="">
      <xdr:nvGraphicFramePr>
        <xdr:cNvPr id="8242380" name="91 Gráfico">
          <a:extLst>
            <a:ext uri="{FF2B5EF4-FFF2-40B4-BE49-F238E27FC236}">
              <a16:creationId xmlns="" xmlns:a16="http://schemas.microsoft.com/office/drawing/2014/main" id="{00000000-0008-0000-0500-0000CC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163</xdr:row>
      <xdr:rowOff>19050</xdr:rowOff>
    </xdr:from>
    <xdr:to>
      <xdr:col>15</xdr:col>
      <xdr:colOff>0</xdr:colOff>
      <xdr:row>180</xdr:row>
      <xdr:rowOff>133350</xdr:rowOff>
    </xdr:to>
    <xdr:graphicFrame macro="">
      <xdr:nvGraphicFramePr>
        <xdr:cNvPr id="8242381" name="91 Gráfico">
          <a:extLst>
            <a:ext uri="{FF2B5EF4-FFF2-40B4-BE49-F238E27FC236}">
              <a16:creationId xmlns="" xmlns:a16="http://schemas.microsoft.com/office/drawing/2014/main" id="{00000000-0008-0000-0500-0000CD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181</xdr:row>
      <xdr:rowOff>0</xdr:rowOff>
    </xdr:from>
    <xdr:to>
      <xdr:col>14</xdr:col>
      <xdr:colOff>752475</xdr:colOff>
      <xdr:row>197</xdr:row>
      <xdr:rowOff>38100</xdr:rowOff>
    </xdr:to>
    <xdr:graphicFrame macro="">
      <xdr:nvGraphicFramePr>
        <xdr:cNvPr id="8242382" name="91 Gráfico">
          <a:extLst>
            <a:ext uri="{FF2B5EF4-FFF2-40B4-BE49-F238E27FC236}">
              <a16:creationId xmlns="" xmlns:a16="http://schemas.microsoft.com/office/drawing/2014/main" id="{00000000-0008-0000-0500-0000CE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197</xdr:row>
      <xdr:rowOff>104774</xdr:rowOff>
    </xdr:from>
    <xdr:to>
      <xdr:col>14</xdr:col>
      <xdr:colOff>752475</xdr:colOff>
      <xdr:row>215</xdr:row>
      <xdr:rowOff>152399</xdr:rowOff>
    </xdr:to>
    <xdr:graphicFrame macro="">
      <xdr:nvGraphicFramePr>
        <xdr:cNvPr id="8242383" name="91 Gráfico">
          <a:extLst>
            <a:ext uri="{FF2B5EF4-FFF2-40B4-BE49-F238E27FC236}">
              <a16:creationId xmlns="" xmlns:a16="http://schemas.microsoft.com/office/drawing/2014/main" id="{00000000-0008-0000-0500-0000CF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428625</xdr:colOff>
      <xdr:row>236</xdr:row>
      <xdr:rowOff>171449</xdr:rowOff>
    </xdr:from>
    <xdr:to>
      <xdr:col>15</xdr:col>
      <xdr:colOff>342900</xdr:colOff>
      <xdr:row>254</xdr:row>
      <xdr:rowOff>123824</xdr:rowOff>
    </xdr:to>
    <xdr:graphicFrame macro="">
      <xdr:nvGraphicFramePr>
        <xdr:cNvPr id="8242384" name="91 Gráfico">
          <a:extLst>
            <a:ext uri="{FF2B5EF4-FFF2-40B4-BE49-F238E27FC236}">
              <a16:creationId xmlns="" xmlns:a16="http://schemas.microsoft.com/office/drawing/2014/main" id="{00000000-0008-0000-0500-0000D0C4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15</xdr:col>
      <xdr:colOff>466725</xdr:colOff>
      <xdr:row>52</xdr:row>
      <xdr:rowOff>19050</xdr:rowOff>
    </xdr:to>
    <xdr:graphicFrame macro="">
      <xdr:nvGraphicFramePr>
        <xdr:cNvPr id="15" name="85 Gráfico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104775</xdr:colOff>
      <xdr:row>217</xdr:row>
      <xdr:rowOff>0</xdr:rowOff>
    </xdr:from>
    <xdr:to>
      <xdr:col>15</xdr:col>
      <xdr:colOff>0</xdr:colOff>
      <xdr:row>233</xdr:row>
      <xdr:rowOff>152400</xdr:rowOff>
    </xdr:to>
    <xdr:graphicFrame macro="">
      <xdr:nvGraphicFramePr>
        <xdr:cNvPr id="16" name="91 Gráfico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219075</xdr:rowOff>
    </xdr:from>
    <xdr:to>
      <xdr:col>7</xdr:col>
      <xdr:colOff>238125</xdr:colOff>
      <xdr:row>17</xdr:row>
      <xdr:rowOff>161925</xdr:rowOff>
    </xdr:to>
    <xdr:graphicFrame macro="">
      <xdr:nvGraphicFramePr>
        <xdr:cNvPr id="8323229" name="83 Gráfico">
          <a:extLst>
            <a:ext uri="{FF2B5EF4-FFF2-40B4-BE49-F238E27FC236}">
              <a16:creationId xmlns="" xmlns:a16="http://schemas.microsoft.com/office/drawing/2014/main" id="{00000000-0008-0000-0600-00009D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18</xdr:row>
      <xdr:rowOff>100853</xdr:rowOff>
    </xdr:from>
    <xdr:to>
      <xdr:col>14</xdr:col>
      <xdr:colOff>739588</xdr:colOff>
      <xdr:row>39</xdr:row>
      <xdr:rowOff>145677</xdr:rowOff>
    </xdr:to>
    <xdr:graphicFrame macro="">
      <xdr:nvGraphicFramePr>
        <xdr:cNvPr id="8323230" name="84 Gráfico">
          <a:extLst>
            <a:ext uri="{FF2B5EF4-FFF2-40B4-BE49-F238E27FC236}">
              <a16:creationId xmlns="" xmlns:a16="http://schemas.microsoft.com/office/drawing/2014/main" id="{00000000-0008-0000-0600-00009E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141194</xdr:colOff>
      <xdr:row>61</xdr:row>
      <xdr:rowOff>58831</xdr:rowOff>
    </xdr:from>
    <xdr:to>
      <xdr:col>14</xdr:col>
      <xdr:colOff>739588</xdr:colOff>
      <xdr:row>81</xdr:row>
      <xdr:rowOff>168088</xdr:rowOff>
    </xdr:to>
    <xdr:graphicFrame macro="">
      <xdr:nvGraphicFramePr>
        <xdr:cNvPr id="8323232" name="86 Gráfico">
          <a:extLst>
            <a:ext uri="{FF2B5EF4-FFF2-40B4-BE49-F238E27FC236}">
              <a16:creationId xmlns="" xmlns:a16="http://schemas.microsoft.com/office/drawing/2014/main" id="{00000000-0008-0000-0600-0000A0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128307</xdr:colOff>
      <xdr:row>82</xdr:row>
      <xdr:rowOff>58270</xdr:rowOff>
    </xdr:from>
    <xdr:to>
      <xdr:col>14</xdr:col>
      <xdr:colOff>739588</xdr:colOff>
      <xdr:row>102</xdr:row>
      <xdr:rowOff>190499</xdr:rowOff>
    </xdr:to>
    <xdr:graphicFrame macro="">
      <xdr:nvGraphicFramePr>
        <xdr:cNvPr id="8323233" name="87 Gráfico">
          <a:extLst>
            <a:ext uri="{FF2B5EF4-FFF2-40B4-BE49-F238E27FC236}">
              <a16:creationId xmlns="" xmlns:a16="http://schemas.microsoft.com/office/drawing/2014/main" id="{00000000-0008-0000-0600-0000A1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115421</xdr:colOff>
      <xdr:row>103</xdr:row>
      <xdr:rowOff>81242</xdr:rowOff>
    </xdr:from>
    <xdr:to>
      <xdr:col>14</xdr:col>
      <xdr:colOff>739588</xdr:colOff>
      <xdr:row>124</xdr:row>
      <xdr:rowOff>11206</xdr:rowOff>
    </xdr:to>
    <xdr:graphicFrame macro="">
      <xdr:nvGraphicFramePr>
        <xdr:cNvPr id="8323234" name="89 Gráfico">
          <a:extLst>
            <a:ext uri="{FF2B5EF4-FFF2-40B4-BE49-F238E27FC236}">
              <a16:creationId xmlns="" xmlns:a16="http://schemas.microsoft.com/office/drawing/2014/main" id="{00000000-0008-0000-0600-0000A2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96371</xdr:colOff>
      <xdr:row>124</xdr:row>
      <xdr:rowOff>75079</xdr:rowOff>
    </xdr:from>
    <xdr:to>
      <xdr:col>14</xdr:col>
      <xdr:colOff>750794</xdr:colOff>
      <xdr:row>144</xdr:row>
      <xdr:rowOff>168088</xdr:rowOff>
    </xdr:to>
    <xdr:graphicFrame macro="">
      <xdr:nvGraphicFramePr>
        <xdr:cNvPr id="8323235" name="90 Gráfico">
          <a:extLst>
            <a:ext uri="{FF2B5EF4-FFF2-40B4-BE49-F238E27FC236}">
              <a16:creationId xmlns="" xmlns:a16="http://schemas.microsoft.com/office/drawing/2014/main" id="{00000000-0008-0000-0600-0000A3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81803</xdr:colOff>
      <xdr:row>145</xdr:row>
      <xdr:rowOff>44823</xdr:rowOff>
    </xdr:from>
    <xdr:to>
      <xdr:col>14</xdr:col>
      <xdr:colOff>752475</xdr:colOff>
      <xdr:row>166</xdr:row>
      <xdr:rowOff>9524</xdr:rowOff>
    </xdr:to>
    <xdr:graphicFrame macro="">
      <xdr:nvGraphicFramePr>
        <xdr:cNvPr id="8323236" name="91 Gráfico">
          <a:extLst>
            <a:ext uri="{FF2B5EF4-FFF2-40B4-BE49-F238E27FC236}">
              <a16:creationId xmlns="" xmlns:a16="http://schemas.microsoft.com/office/drawing/2014/main" id="{00000000-0008-0000-0600-0000A4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81803</xdr:colOff>
      <xdr:row>166</xdr:row>
      <xdr:rowOff>63873</xdr:rowOff>
    </xdr:from>
    <xdr:to>
      <xdr:col>14</xdr:col>
      <xdr:colOff>752475</xdr:colOff>
      <xdr:row>186</xdr:row>
      <xdr:rowOff>161924</xdr:rowOff>
    </xdr:to>
    <xdr:graphicFrame macro="">
      <xdr:nvGraphicFramePr>
        <xdr:cNvPr id="8323237" name="91 Gráfico">
          <a:extLst>
            <a:ext uri="{FF2B5EF4-FFF2-40B4-BE49-F238E27FC236}">
              <a16:creationId xmlns="" xmlns:a16="http://schemas.microsoft.com/office/drawing/2014/main" id="{00000000-0008-0000-0600-0000A5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72279</xdr:colOff>
      <xdr:row>187</xdr:row>
      <xdr:rowOff>25773</xdr:rowOff>
    </xdr:from>
    <xdr:to>
      <xdr:col>14</xdr:col>
      <xdr:colOff>742951</xdr:colOff>
      <xdr:row>207</xdr:row>
      <xdr:rowOff>161924</xdr:rowOff>
    </xdr:to>
    <xdr:graphicFrame macro="">
      <xdr:nvGraphicFramePr>
        <xdr:cNvPr id="8323238" name="91 Gráfico">
          <a:extLst>
            <a:ext uri="{FF2B5EF4-FFF2-40B4-BE49-F238E27FC236}">
              <a16:creationId xmlns="" xmlns:a16="http://schemas.microsoft.com/office/drawing/2014/main" id="{00000000-0008-0000-0600-0000A6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72278</xdr:colOff>
      <xdr:row>208</xdr:row>
      <xdr:rowOff>25774</xdr:rowOff>
    </xdr:from>
    <xdr:to>
      <xdr:col>14</xdr:col>
      <xdr:colOff>742950</xdr:colOff>
      <xdr:row>228</xdr:row>
      <xdr:rowOff>171450</xdr:rowOff>
    </xdr:to>
    <xdr:graphicFrame macro="">
      <xdr:nvGraphicFramePr>
        <xdr:cNvPr id="8323239" name="91 Gráfico">
          <a:extLst>
            <a:ext uri="{FF2B5EF4-FFF2-40B4-BE49-F238E27FC236}">
              <a16:creationId xmlns="" xmlns:a16="http://schemas.microsoft.com/office/drawing/2014/main" id="{00000000-0008-0000-0600-0000A7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72278</xdr:colOff>
      <xdr:row>229</xdr:row>
      <xdr:rowOff>25774</xdr:rowOff>
    </xdr:from>
    <xdr:to>
      <xdr:col>14</xdr:col>
      <xdr:colOff>752475</xdr:colOff>
      <xdr:row>250</xdr:row>
      <xdr:rowOff>0</xdr:rowOff>
    </xdr:to>
    <xdr:graphicFrame macro="">
      <xdr:nvGraphicFramePr>
        <xdr:cNvPr id="8323240" name="91 Gráfico">
          <a:extLst>
            <a:ext uri="{FF2B5EF4-FFF2-40B4-BE49-F238E27FC236}">
              <a16:creationId xmlns="" xmlns:a16="http://schemas.microsoft.com/office/drawing/2014/main" id="{00000000-0008-0000-0600-0000A8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110378</xdr:colOff>
      <xdr:row>269</xdr:row>
      <xdr:rowOff>16248</xdr:rowOff>
    </xdr:from>
    <xdr:to>
      <xdr:col>15</xdr:col>
      <xdr:colOff>47625</xdr:colOff>
      <xdr:row>289</xdr:row>
      <xdr:rowOff>133349</xdr:rowOff>
    </xdr:to>
    <xdr:graphicFrame macro="">
      <xdr:nvGraphicFramePr>
        <xdr:cNvPr id="8323241" name="91 Gráfico">
          <a:extLst>
            <a:ext uri="{FF2B5EF4-FFF2-40B4-BE49-F238E27FC236}">
              <a16:creationId xmlns="" xmlns:a16="http://schemas.microsoft.com/office/drawing/2014/main" id="{00000000-0008-0000-0600-0000A900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171451</xdr:colOff>
      <xdr:row>41</xdr:row>
      <xdr:rowOff>152400</xdr:rowOff>
    </xdr:from>
    <xdr:to>
      <xdr:col>15</xdr:col>
      <xdr:colOff>733425</xdr:colOff>
      <xdr:row>56</xdr:row>
      <xdr:rowOff>171450</xdr:rowOff>
    </xdr:to>
    <xdr:graphicFrame macro="">
      <xdr:nvGraphicFramePr>
        <xdr:cNvPr id="15" name="85 Gráfico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85725</xdr:colOff>
      <xdr:row>251</xdr:row>
      <xdr:rowOff>0</xdr:rowOff>
    </xdr:from>
    <xdr:to>
      <xdr:col>14</xdr:col>
      <xdr:colOff>742950</xdr:colOff>
      <xdr:row>267</xdr:row>
      <xdr:rowOff>152400</xdr:rowOff>
    </xdr:to>
    <xdr:graphicFrame macro="">
      <xdr:nvGraphicFramePr>
        <xdr:cNvPr id="16" name="91 Gráfico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190499</xdr:rowOff>
    </xdr:from>
    <xdr:to>
      <xdr:col>15</xdr:col>
      <xdr:colOff>9525</xdr:colOff>
      <xdr:row>21</xdr:row>
      <xdr:rowOff>9524</xdr:rowOff>
    </xdr:to>
    <xdr:graphicFrame macro="">
      <xdr:nvGraphicFramePr>
        <xdr:cNvPr id="2" name="84 Gráfic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22</xdr:row>
      <xdr:rowOff>142874</xdr:rowOff>
    </xdr:from>
    <xdr:to>
      <xdr:col>15</xdr:col>
      <xdr:colOff>9525</xdr:colOff>
      <xdr:row>40</xdr:row>
      <xdr:rowOff>171450</xdr:rowOff>
    </xdr:to>
    <xdr:graphicFrame macro="">
      <xdr:nvGraphicFramePr>
        <xdr:cNvPr id="3" name="86 Gráfic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41</xdr:row>
      <xdr:rowOff>66674</xdr:rowOff>
    </xdr:from>
    <xdr:to>
      <xdr:col>15</xdr:col>
      <xdr:colOff>0</xdr:colOff>
      <xdr:row>59</xdr:row>
      <xdr:rowOff>19049</xdr:rowOff>
    </xdr:to>
    <xdr:graphicFrame macro="">
      <xdr:nvGraphicFramePr>
        <xdr:cNvPr id="4" name="87 Gráfic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59</xdr:row>
      <xdr:rowOff>95250</xdr:rowOff>
    </xdr:from>
    <xdr:to>
      <xdr:col>14</xdr:col>
      <xdr:colOff>752475</xdr:colOff>
      <xdr:row>76</xdr:row>
      <xdr:rowOff>171450</xdr:rowOff>
    </xdr:to>
    <xdr:graphicFrame macro="">
      <xdr:nvGraphicFramePr>
        <xdr:cNvPr id="5" name="89 Gráfico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77</xdr:row>
      <xdr:rowOff>57149</xdr:rowOff>
    </xdr:from>
    <xdr:to>
      <xdr:col>15</xdr:col>
      <xdr:colOff>0</xdr:colOff>
      <xdr:row>94</xdr:row>
      <xdr:rowOff>133350</xdr:rowOff>
    </xdr:to>
    <xdr:graphicFrame macro="">
      <xdr:nvGraphicFramePr>
        <xdr:cNvPr id="6" name="90 Gráfic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95</xdr:row>
      <xdr:rowOff>38099</xdr:rowOff>
    </xdr:from>
    <xdr:to>
      <xdr:col>15</xdr:col>
      <xdr:colOff>9525</xdr:colOff>
      <xdr:row>112</xdr:row>
      <xdr:rowOff>180974</xdr:rowOff>
    </xdr:to>
    <xdr:graphicFrame macro="">
      <xdr:nvGraphicFramePr>
        <xdr:cNvPr id="7" name="91 Gráfico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428625</xdr:colOff>
      <xdr:row>114</xdr:row>
      <xdr:rowOff>171449</xdr:rowOff>
    </xdr:from>
    <xdr:to>
      <xdr:col>15</xdr:col>
      <xdr:colOff>342900</xdr:colOff>
      <xdr:row>132</xdr:row>
      <xdr:rowOff>123824</xdr:rowOff>
    </xdr:to>
    <xdr:graphicFrame macro="">
      <xdr:nvGraphicFramePr>
        <xdr:cNvPr id="8" name="91 Gráfico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5551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decanato/Desktop/DAVINIA%202016-2018/JORNADAS%20DE%20ACOGIDA/Jornadas%20MCAL%202017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NO TOCAR ESTA HOJA!!"/>
      <sheetName val="Resumen de datos"/>
      <sheetName val="Gráficos Globales"/>
      <sheetName val="Gráficos GLM"/>
      <sheetName val="Gráficos GLELH"/>
      <sheetName val="Gráficos Máster"/>
      <sheetName val="Hoja1"/>
    </sheetNames>
    <sheetDataSet>
      <sheetData sheetId="0">
        <row r="3">
          <cell r="E3" t="str">
            <v>1ª opción</v>
          </cell>
        </row>
        <row r="88">
          <cell r="H88" t="str">
            <v>Lengua Española y Literaturas Hispánicas</v>
          </cell>
        </row>
        <row r="89">
          <cell r="B89" t="str">
            <v>Inglés-Francés</v>
          </cell>
          <cell r="H89" t="str">
            <v>Lenguas Modernas</v>
          </cell>
        </row>
        <row r="90">
          <cell r="B90" t="str">
            <v>Inglés-Chino</v>
          </cell>
        </row>
        <row r="95">
          <cell r="B95" t="str">
            <v>Literatura española e hispanoamericana</v>
          </cell>
        </row>
        <row r="96">
          <cell r="B96" t="str">
            <v>Lengua española para extranjeros: español-chino</v>
          </cell>
        </row>
      </sheetData>
      <sheetData sheetId="1">
        <row r="4">
          <cell r="B4" t="str">
            <v>1ª opción</v>
          </cell>
          <cell r="C4" t="str">
            <v>Gran Canaria</v>
          </cell>
          <cell r="D4" t="str">
            <v>Web ULPGC</v>
          </cell>
          <cell r="E4" t="str">
            <v>Muy satisfecho</v>
          </cell>
          <cell r="F4">
            <v>1</v>
          </cell>
          <cell r="H4" t="str">
            <v>Web ULPGC</v>
          </cell>
          <cell r="I4" t="str">
            <v>Mañana</v>
          </cell>
        </row>
        <row r="5">
          <cell r="B5" t="str">
            <v>2ª opción</v>
          </cell>
          <cell r="C5" t="str">
            <v>Fuerteventura</v>
          </cell>
          <cell r="D5" t="str">
            <v>Web Facultad</v>
          </cell>
          <cell r="E5" t="str">
            <v>Satisfecho</v>
          </cell>
          <cell r="F5">
            <v>2</v>
          </cell>
          <cell r="H5" t="str">
            <v>Web Facultad</v>
          </cell>
          <cell r="I5" t="str">
            <v>Tarde</v>
          </cell>
        </row>
        <row r="6">
          <cell r="B6" t="str">
            <v>3ª opción</v>
          </cell>
          <cell r="C6" t="str">
            <v>Lanzarote</v>
          </cell>
          <cell r="D6" t="str">
            <v>Folletos</v>
          </cell>
          <cell r="E6" t="str">
            <v>Medianamente Satisfecho</v>
          </cell>
          <cell r="F6">
            <v>3</v>
          </cell>
          <cell r="H6" t="str">
            <v>Carteles anunciadores</v>
          </cell>
        </row>
        <row r="7">
          <cell r="B7" t="str">
            <v>4ª opción</v>
          </cell>
          <cell r="C7" t="str">
            <v>Tenerife</v>
          </cell>
          <cell r="D7" t="str">
            <v>Jornadas de Puertas Abiertas</v>
          </cell>
          <cell r="E7" t="str">
            <v>Insatisfecho</v>
          </cell>
          <cell r="F7">
            <v>4</v>
          </cell>
          <cell r="H7" t="str">
            <v>Un amigo</v>
          </cell>
        </row>
        <row r="8">
          <cell r="B8" t="str">
            <v>5ª opción</v>
          </cell>
          <cell r="C8" t="str">
            <v>La Palma</v>
          </cell>
          <cell r="D8" t="str">
            <v>Charlas informativas</v>
          </cell>
          <cell r="E8" t="str">
            <v>Muy insatisfecho</v>
          </cell>
          <cell r="F8">
            <v>5</v>
          </cell>
          <cell r="H8" t="str">
            <v>Otro</v>
          </cell>
        </row>
        <row r="9">
          <cell r="B9" t="str">
            <v>6ª opción</v>
          </cell>
          <cell r="C9" t="str">
            <v>La Gomera</v>
          </cell>
          <cell r="D9" t="str">
            <v>Otro</v>
          </cell>
          <cell r="F9" t="str">
            <v>NS/NC</v>
          </cell>
          <cell r="H9" t="str">
            <v>NS/NC</v>
          </cell>
        </row>
        <row r="10">
          <cell r="B10" t="str">
            <v>NS/NC</v>
          </cell>
          <cell r="C10" t="str">
            <v>El Hierro</v>
          </cell>
        </row>
        <row r="11">
          <cell r="C11" t="str">
            <v>Península</v>
          </cell>
        </row>
        <row r="12">
          <cell r="C12" t="str">
            <v>Otro</v>
          </cell>
        </row>
      </sheetData>
      <sheetData sheetId="2">
        <row r="56">
          <cell r="B56" t="str">
            <v>Muy satisfecho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254"/>
  <sheetViews>
    <sheetView topLeftCell="C1" zoomScale="77" zoomScaleNormal="77" zoomScalePageLayoutView="77" workbookViewId="0">
      <selection activeCell="F63" sqref="F63"/>
    </sheetView>
  </sheetViews>
  <sheetFormatPr baseColWidth="10" defaultColWidth="11.5" defaultRowHeight="14" x14ac:dyDescent="0"/>
  <cols>
    <col min="1" max="1" width="15.33203125" customWidth="1"/>
    <col min="2" max="2" width="42.6640625" bestFit="1" customWidth="1"/>
    <col min="3" max="3" width="50.83203125" bestFit="1" customWidth="1"/>
    <col min="5" max="5" width="11.33203125" customWidth="1"/>
    <col min="6" max="6" width="42" bestFit="1" customWidth="1"/>
    <col min="7" max="7" width="20.6640625" customWidth="1"/>
    <col min="8" max="8" width="20" customWidth="1"/>
    <col min="9" max="9" width="37.1640625" customWidth="1"/>
    <col min="10" max="10" width="30.5" customWidth="1"/>
    <col min="11" max="11" width="34.5" customWidth="1"/>
    <col min="12" max="12" width="30.33203125" bestFit="1" customWidth="1"/>
    <col min="13" max="13" width="11.5" customWidth="1"/>
    <col min="18" max="19" width="11.5" customWidth="1"/>
    <col min="21" max="22" width="26.33203125" customWidth="1"/>
    <col min="23" max="23" width="35" customWidth="1"/>
    <col min="24" max="24" width="116.83203125" customWidth="1"/>
    <col min="25" max="25" width="128.6640625" style="10" customWidth="1"/>
  </cols>
  <sheetData>
    <row r="1" spans="1:25" ht="32.25" customHeight="1">
      <c r="A1" s="168" t="s">
        <v>0</v>
      </c>
      <c r="B1" s="170" t="s">
        <v>1</v>
      </c>
      <c r="C1" s="171"/>
      <c r="D1" s="171"/>
      <c r="E1" s="171"/>
      <c r="F1" s="171"/>
      <c r="G1" s="171"/>
      <c r="H1" s="171"/>
      <c r="I1" s="171"/>
      <c r="J1" s="171"/>
      <c r="K1" s="172"/>
      <c r="L1" s="105" t="s">
        <v>2</v>
      </c>
      <c r="M1" s="159" t="s">
        <v>3</v>
      </c>
      <c r="N1" s="160"/>
      <c r="O1" s="160"/>
      <c r="P1" s="160"/>
      <c r="Q1" s="160"/>
      <c r="R1" s="160"/>
      <c r="S1" s="160"/>
      <c r="T1" s="161"/>
      <c r="U1" s="159" t="s">
        <v>4</v>
      </c>
      <c r="V1" s="160"/>
      <c r="W1" s="161"/>
      <c r="X1" s="104" t="s">
        <v>5</v>
      </c>
      <c r="Y1" s="105" t="s">
        <v>6</v>
      </c>
    </row>
    <row r="2" spans="1:25" ht="45">
      <c r="A2" s="169"/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18" t="s">
        <v>13</v>
      </c>
      <c r="I2" s="173" t="s">
        <v>14</v>
      </c>
      <c r="J2" s="174"/>
      <c r="K2" s="18" t="s">
        <v>15</v>
      </c>
      <c r="L2" s="84" t="s">
        <v>16</v>
      </c>
      <c r="M2" s="34" t="s">
        <v>17</v>
      </c>
      <c r="N2" s="34" t="s">
        <v>18</v>
      </c>
      <c r="O2" s="34" t="s">
        <v>19</v>
      </c>
      <c r="P2" s="34" t="s">
        <v>20</v>
      </c>
      <c r="Q2" s="34" t="s">
        <v>21</v>
      </c>
      <c r="R2" s="34" t="s">
        <v>22</v>
      </c>
      <c r="S2" s="34" t="s">
        <v>23</v>
      </c>
      <c r="T2" s="34" t="s">
        <v>24</v>
      </c>
      <c r="U2" s="157" t="s">
        <v>25</v>
      </c>
      <c r="V2" s="158"/>
      <c r="W2" s="85" t="s">
        <v>26</v>
      </c>
      <c r="X2" s="84" t="s">
        <v>27</v>
      </c>
      <c r="Y2" s="84" t="s">
        <v>28</v>
      </c>
    </row>
    <row r="3" spans="1:25" ht="18">
      <c r="A3" s="1">
        <v>1</v>
      </c>
      <c r="B3" s="19" t="s">
        <v>29</v>
      </c>
      <c r="C3" s="19" t="s">
        <v>30</v>
      </c>
      <c r="D3" s="19" t="s">
        <v>31</v>
      </c>
      <c r="E3" s="19" t="s">
        <v>32</v>
      </c>
      <c r="F3" s="19" t="s">
        <v>120</v>
      </c>
      <c r="G3" s="19" t="s">
        <v>37</v>
      </c>
      <c r="H3" s="19"/>
      <c r="I3" s="19" t="s">
        <v>40</v>
      </c>
      <c r="J3" s="19"/>
      <c r="K3" s="19"/>
      <c r="L3" s="30" t="s">
        <v>39</v>
      </c>
      <c r="M3" s="32">
        <v>4</v>
      </c>
      <c r="N3" s="32">
        <v>3</v>
      </c>
      <c r="O3" s="32">
        <v>3</v>
      </c>
      <c r="P3" s="32">
        <v>3</v>
      </c>
      <c r="Q3" s="32">
        <v>4</v>
      </c>
      <c r="R3" s="32">
        <v>4</v>
      </c>
      <c r="S3" s="32">
        <v>1</v>
      </c>
      <c r="T3" s="32">
        <v>5</v>
      </c>
      <c r="U3" s="35" t="s">
        <v>38</v>
      </c>
      <c r="V3" s="35"/>
      <c r="W3" s="23"/>
      <c r="X3" s="25"/>
      <c r="Y3" s="27" t="s">
        <v>142</v>
      </c>
    </row>
    <row r="4" spans="1:25" ht="18">
      <c r="A4" s="1">
        <v>2</v>
      </c>
      <c r="B4" s="19" t="s">
        <v>29</v>
      </c>
      <c r="C4" s="19" t="s">
        <v>30</v>
      </c>
      <c r="D4" s="19" t="s">
        <v>31</v>
      </c>
      <c r="E4" s="19" t="s">
        <v>32</v>
      </c>
      <c r="F4" s="19" t="s">
        <v>143</v>
      </c>
      <c r="G4" s="19" t="s">
        <v>37</v>
      </c>
      <c r="H4" s="19"/>
      <c r="I4" s="19" t="s">
        <v>40</v>
      </c>
      <c r="J4" s="19"/>
      <c r="K4" s="19"/>
      <c r="L4" s="30" t="s">
        <v>34</v>
      </c>
      <c r="M4" s="32">
        <v>3</v>
      </c>
      <c r="N4" s="32">
        <v>4</v>
      </c>
      <c r="O4" s="32">
        <v>5</v>
      </c>
      <c r="P4" s="32" t="s">
        <v>44</v>
      </c>
      <c r="Q4" s="32">
        <v>5</v>
      </c>
      <c r="R4" s="32">
        <v>3</v>
      </c>
      <c r="S4" s="32">
        <v>5</v>
      </c>
      <c r="T4" s="32">
        <v>5</v>
      </c>
      <c r="U4" s="36" t="s">
        <v>43</v>
      </c>
      <c r="V4" s="36"/>
      <c r="W4" s="23"/>
      <c r="X4" s="25"/>
      <c r="Y4" s="27"/>
    </row>
    <row r="5" spans="1:25" ht="18">
      <c r="A5" s="1">
        <v>3</v>
      </c>
      <c r="B5" s="19" t="s">
        <v>29</v>
      </c>
      <c r="C5" s="19"/>
      <c r="D5" s="19" t="s">
        <v>31</v>
      </c>
      <c r="E5" s="19" t="s">
        <v>32</v>
      </c>
      <c r="F5" s="19" t="s">
        <v>144</v>
      </c>
      <c r="G5" s="19" t="s">
        <v>49</v>
      </c>
      <c r="H5" s="19"/>
      <c r="I5" s="19" t="s">
        <v>41</v>
      </c>
      <c r="J5" s="19"/>
      <c r="K5" s="19"/>
      <c r="L5" s="30" t="s">
        <v>39</v>
      </c>
      <c r="M5" s="32">
        <v>4</v>
      </c>
      <c r="N5" s="32">
        <v>3</v>
      </c>
      <c r="O5" s="32">
        <v>4</v>
      </c>
      <c r="P5" s="32" t="s">
        <v>44</v>
      </c>
      <c r="Q5" s="32">
        <v>4</v>
      </c>
      <c r="R5" s="32">
        <v>4</v>
      </c>
      <c r="S5" s="32">
        <v>3</v>
      </c>
      <c r="T5" s="32">
        <v>5</v>
      </c>
      <c r="U5" s="36" t="s">
        <v>38</v>
      </c>
      <c r="V5" s="36"/>
      <c r="W5" s="23"/>
      <c r="X5" s="25" t="s">
        <v>145</v>
      </c>
      <c r="Y5" s="27"/>
    </row>
    <row r="6" spans="1:25" ht="18" customHeight="1">
      <c r="A6" s="1">
        <v>4</v>
      </c>
      <c r="B6" s="19" t="s">
        <v>29</v>
      </c>
      <c r="C6" s="19"/>
      <c r="D6" s="19" t="s">
        <v>31</v>
      </c>
      <c r="E6" s="19" t="s">
        <v>32</v>
      </c>
      <c r="F6" s="19" t="s">
        <v>144</v>
      </c>
      <c r="G6" s="19" t="s">
        <v>37</v>
      </c>
      <c r="H6" s="19"/>
      <c r="I6" s="19" t="s">
        <v>40</v>
      </c>
      <c r="J6" s="19"/>
      <c r="K6" s="19"/>
      <c r="L6" s="30" t="s">
        <v>39</v>
      </c>
      <c r="M6" s="32">
        <v>5</v>
      </c>
      <c r="N6" s="32">
        <v>5</v>
      </c>
      <c r="O6" s="32">
        <v>4</v>
      </c>
      <c r="P6" s="32" t="s">
        <v>44</v>
      </c>
      <c r="Q6" s="32">
        <v>4</v>
      </c>
      <c r="R6" s="32">
        <v>4</v>
      </c>
      <c r="S6" s="32">
        <v>5</v>
      </c>
      <c r="T6" s="32">
        <v>5</v>
      </c>
      <c r="U6" s="36" t="s">
        <v>43</v>
      </c>
      <c r="V6" s="36"/>
      <c r="W6" s="23"/>
      <c r="X6" s="29"/>
      <c r="Y6" s="27" t="s">
        <v>146</v>
      </c>
    </row>
    <row r="7" spans="1:25" ht="18">
      <c r="A7" s="1">
        <v>5</v>
      </c>
      <c r="B7" s="19" t="s">
        <v>29</v>
      </c>
      <c r="C7" s="19"/>
      <c r="D7" s="19"/>
      <c r="E7" s="19" t="s">
        <v>35</v>
      </c>
      <c r="F7" s="20" t="s">
        <v>144</v>
      </c>
      <c r="G7" s="19" t="s">
        <v>37</v>
      </c>
      <c r="H7" s="19"/>
      <c r="I7" s="19" t="s">
        <v>38</v>
      </c>
      <c r="J7" s="19"/>
      <c r="K7" s="19"/>
      <c r="L7" s="30" t="s">
        <v>39</v>
      </c>
      <c r="M7" s="32">
        <v>3</v>
      </c>
      <c r="N7" s="32">
        <v>4</v>
      </c>
      <c r="O7" s="32">
        <v>4</v>
      </c>
      <c r="P7" s="32">
        <v>5</v>
      </c>
      <c r="Q7" s="32">
        <v>5</v>
      </c>
      <c r="R7" s="32">
        <v>5</v>
      </c>
      <c r="S7" s="32">
        <v>4</v>
      </c>
      <c r="T7" s="32">
        <v>5</v>
      </c>
      <c r="U7" s="36" t="s">
        <v>67</v>
      </c>
      <c r="V7" s="36"/>
      <c r="W7" s="23"/>
      <c r="X7" s="25" t="s">
        <v>151</v>
      </c>
      <c r="Y7" s="27" t="s">
        <v>152</v>
      </c>
    </row>
    <row r="8" spans="1:25" ht="18">
      <c r="A8" s="1">
        <v>6</v>
      </c>
      <c r="B8" s="19" t="s">
        <v>29</v>
      </c>
      <c r="C8" s="19"/>
      <c r="D8" s="19" t="s">
        <v>31</v>
      </c>
      <c r="E8" s="19" t="s">
        <v>32</v>
      </c>
      <c r="F8" s="19" t="s">
        <v>147</v>
      </c>
      <c r="G8" s="19" t="s">
        <v>37</v>
      </c>
      <c r="H8" s="19"/>
      <c r="I8" s="19" t="s">
        <v>38</v>
      </c>
      <c r="J8" s="19"/>
      <c r="K8" s="19"/>
      <c r="L8" s="30" t="s">
        <v>34</v>
      </c>
      <c r="M8" s="32">
        <v>5</v>
      </c>
      <c r="N8" s="32">
        <v>5</v>
      </c>
      <c r="O8" s="32">
        <v>5</v>
      </c>
      <c r="P8" s="32">
        <v>3</v>
      </c>
      <c r="Q8" s="32">
        <v>4</v>
      </c>
      <c r="R8" s="32">
        <v>4</v>
      </c>
      <c r="S8" s="32">
        <v>3</v>
      </c>
      <c r="T8" s="32">
        <v>3</v>
      </c>
      <c r="U8" s="36" t="s">
        <v>38</v>
      </c>
      <c r="V8" s="36"/>
      <c r="W8" s="23"/>
      <c r="X8" s="25" t="s">
        <v>148</v>
      </c>
      <c r="Y8" s="27" t="s">
        <v>149</v>
      </c>
    </row>
    <row r="9" spans="1:25" ht="18">
      <c r="A9" s="1">
        <v>7</v>
      </c>
      <c r="B9" s="19" t="s">
        <v>29</v>
      </c>
      <c r="C9" s="19" t="s">
        <v>30</v>
      </c>
      <c r="D9" s="19" t="s">
        <v>31</v>
      </c>
      <c r="E9" s="19" t="s">
        <v>32</v>
      </c>
      <c r="F9" s="19" t="s">
        <v>150</v>
      </c>
      <c r="G9" s="19" t="s">
        <v>42</v>
      </c>
      <c r="H9" s="19"/>
      <c r="I9" s="19" t="s">
        <v>38</v>
      </c>
      <c r="J9" s="19"/>
      <c r="K9" s="19"/>
      <c r="L9" s="30" t="s">
        <v>34</v>
      </c>
      <c r="M9" s="32">
        <v>4</v>
      </c>
      <c r="N9" s="32">
        <v>4</v>
      </c>
      <c r="O9" s="32">
        <v>4</v>
      </c>
      <c r="P9" s="32">
        <v>4</v>
      </c>
      <c r="Q9" s="32">
        <v>5</v>
      </c>
      <c r="R9" s="32">
        <v>4</v>
      </c>
      <c r="S9" s="32">
        <v>5</v>
      </c>
      <c r="T9" s="32">
        <v>5</v>
      </c>
      <c r="U9" s="36" t="s">
        <v>43</v>
      </c>
      <c r="V9" s="36"/>
      <c r="W9" s="23"/>
      <c r="X9" s="25" t="s">
        <v>153</v>
      </c>
      <c r="Y9" s="27" t="s">
        <v>154</v>
      </c>
    </row>
    <row r="10" spans="1:25" ht="18">
      <c r="A10" s="1">
        <v>8</v>
      </c>
      <c r="B10" s="19" t="s">
        <v>29</v>
      </c>
      <c r="C10" s="19" t="s">
        <v>30</v>
      </c>
      <c r="D10" s="19"/>
      <c r="E10" s="19" t="s">
        <v>32</v>
      </c>
      <c r="F10" s="19" t="s">
        <v>155</v>
      </c>
      <c r="G10" s="19" t="s">
        <v>59</v>
      </c>
      <c r="H10" s="19"/>
      <c r="I10" s="19" t="s">
        <v>33</v>
      </c>
      <c r="J10" s="19"/>
      <c r="K10" s="19" t="s">
        <v>156</v>
      </c>
      <c r="L10" s="30" t="s">
        <v>34</v>
      </c>
      <c r="M10" s="32">
        <v>5</v>
      </c>
      <c r="N10" s="32">
        <v>4</v>
      </c>
      <c r="O10" s="32">
        <v>5</v>
      </c>
      <c r="P10" s="32">
        <v>5</v>
      </c>
      <c r="Q10" s="32">
        <v>4</v>
      </c>
      <c r="R10" s="32">
        <v>4</v>
      </c>
      <c r="S10" s="32">
        <v>4</v>
      </c>
      <c r="T10" s="32">
        <v>5</v>
      </c>
      <c r="U10" s="36" t="s">
        <v>67</v>
      </c>
      <c r="V10" s="36"/>
      <c r="W10" s="23"/>
      <c r="X10" s="25" t="s">
        <v>157</v>
      </c>
      <c r="Y10" s="27" t="s">
        <v>158</v>
      </c>
    </row>
    <row r="11" spans="1:25" ht="18">
      <c r="A11" s="1">
        <v>9</v>
      </c>
      <c r="B11" s="19" t="s">
        <v>29</v>
      </c>
      <c r="C11" s="19" t="s">
        <v>30</v>
      </c>
      <c r="D11" s="19" t="s">
        <v>31</v>
      </c>
      <c r="E11" s="19" t="s">
        <v>32</v>
      </c>
      <c r="F11" s="19" t="s">
        <v>70</v>
      </c>
      <c r="G11" s="19" t="s">
        <v>37</v>
      </c>
      <c r="H11" s="19"/>
      <c r="I11" s="19" t="s">
        <v>41</v>
      </c>
      <c r="J11" s="19"/>
      <c r="K11" s="19"/>
      <c r="L11" s="30" t="s">
        <v>34</v>
      </c>
      <c r="M11" s="32">
        <v>5</v>
      </c>
      <c r="N11" s="32">
        <v>4</v>
      </c>
      <c r="O11" s="32">
        <v>5</v>
      </c>
      <c r="P11" s="32">
        <v>4</v>
      </c>
      <c r="Q11" s="32">
        <v>4</v>
      </c>
      <c r="R11" s="32">
        <v>5</v>
      </c>
      <c r="S11" s="32">
        <v>5</v>
      </c>
      <c r="T11" s="32">
        <v>5</v>
      </c>
      <c r="U11" s="36" t="s">
        <v>38</v>
      </c>
      <c r="V11" s="36"/>
      <c r="W11" s="23"/>
      <c r="X11" s="25"/>
      <c r="Y11" s="27"/>
    </row>
    <row r="12" spans="1:25" ht="18">
      <c r="A12" s="1">
        <v>10</v>
      </c>
      <c r="B12" s="19" t="s">
        <v>29</v>
      </c>
      <c r="C12" s="19" t="s">
        <v>30</v>
      </c>
      <c r="D12" s="19" t="s">
        <v>56</v>
      </c>
      <c r="E12" s="19" t="s">
        <v>32</v>
      </c>
      <c r="F12" s="19" t="s">
        <v>159</v>
      </c>
      <c r="G12" s="19" t="s">
        <v>42</v>
      </c>
      <c r="H12" s="19"/>
      <c r="I12" s="19" t="s">
        <v>50</v>
      </c>
      <c r="J12" s="19" t="s">
        <v>33</v>
      </c>
      <c r="K12" s="19" t="s">
        <v>160</v>
      </c>
      <c r="L12" s="30" t="s">
        <v>39</v>
      </c>
      <c r="M12" s="32">
        <v>4</v>
      </c>
      <c r="N12" s="32">
        <v>5</v>
      </c>
      <c r="O12" s="32">
        <v>5</v>
      </c>
      <c r="P12" s="32">
        <v>5</v>
      </c>
      <c r="Q12" s="32">
        <v>5</v>
      </c>
      <c r="R12" s="32">
        <v>5</v>
      </c>
      <c r="S12" s="32">
        <v>5</v>
      </c>
      <c r="T12" s="32">
        <v>5</v>
      </c>
      <c r="U12" s="36" t="s">
        <v>38</v>
      </c>
      <c r="V12" s="36"/>
      <c r="W12" s="23"/>
      <c r="X12" s="25" t="s">
        <v>161</v>
      </c>
      <c r="Y12" s="27" t="s">
        <v>162</v>
      </c>
    </row>
    <row r="13" spans="1:25" ht="18">
      <c r="A13" s="1">
        <v>11</v>
      </c>
      <c r="B13" s="19"/>
      <c r="C13" s="19"/>
      <c r="D13" s="19"/>
      <c r="E13" s="19" t="s">
        <v>46</v>
      </c>
      <c r="F13" s="19" t="s">
        <v>163</v>
      </c>
      <c r="G13" s="19" t="s">
        <v>37</v>
      </c>
      <c r="H13" s="19"/>
      <c r="I13" s="19" t="s">
        <v>33</v>
      </c>
      <c r="J13" s="19"/>
      <c r="K13" s="19" t="s">
        <v>156</v>
      </c>
      <c r="L13" s="30" t="s">
        <v>39</v>
      </c>
      <c r="M13" s="32">
        <v>5</v>
      </c>
      <c r="N13" s="32">
        <v>5</v>
      </c>
      <c r="O13" s="32">
        <v>5</v>
      </c>
      <c r="P13" s="32">
        <v>5</v>
      </c>
      <c r="Q13" s="32">
        <v>5</v>
      </c>
      <c r="R13" s="32">
        <v>4</v>
      </c>
      <c r="S13" s="32">
        <v>4</v>
      </c>
      <c r="T13" s="32">
        <v>4</v>
      </c>
      <c r="U13" s="36" t="s">
        <v>43</v>
      </c>
      <c r="V13" s="36"/>
      <c r="W13" s="23"/>
      <c r="X13" s="25" t="s">
        <v>164</v>
      </c>
      <c r="Y13" s="27" t="s">
        <v>165</v>
      </c>
    </row>
    <row r="14" spans="1:25" ht="18">
      <c r="A14" s="1">
        <v>12</v>
      </c>
      <c r="B14" s="19"/>
      <c r="C14" s="19"/>
      <c r="D14" s="19"/>
      <c r="E14" s="19" t="s">
        <v>35</v>
      </c>
      <c r="F14" s="19" t="s">
        <v>166</v>
      </c>
      <c r="G14" s="19" t="s">
        <v>49</v>
      </c>
      <c r="H14" s="19"/>
      <c r="I14" s="19" t="s">
        <v>38</v>
      </c>
      <c r="J14" s="19"/>
      <c r="K14" s="19"/>
      <c r="L14" s="30"/>
      <c r="M14" s="32">
        <v>3</v>
      </c>
      <c r="N14" s="32">
        <v>4</v>
      </c>
      <c r="O14" s="32">
        <v>3</v>
      </c>
      <c r="P14" s="32">
        <v>4</v>
      </c>
      <c r="Q14" s="32">
        <v>2</v>
      </c>
      <c r="R14" s="32">
        <v>2</v>
      </c>
      <c r="S14" s="32">
        <v>5</v>
      </c>
      <c r="T14" s="32">
        <v>4</v>
      </c>
      <c r="U14" s="36" t="s">
        <v>67</v>
      </c>
      <c r="V14" s="36"/>
      <c r="W14" s="23"/>
      <c r="X14" s="25"/>
      <c r="Y14" s="27"/>
    </row>
    <row r="15" spans="1:25" ht="18">
      <c r="A15" s="1">
        <v>13</v>
      </c>
      <c r="B15" s="19" t="s">
        <v>29</v>
      </c>
      <c r="C15" s="19" t="s">
        <v>30</v>
      </c>
      <c r="D15" s="19" t="s">
        <v>31</v>
      </c>
      <c r="E15" s="19" t="s">
        <v>32</v>
      </c>
      <c r="F15" s="19" t="s">
        <v>167</v>
      </c>
      <c r="G15" s="19" t="s">
        <v>37</v>
      </c>
      <c r="H15" s="19"/>
      <c r="I15" s="19" t="s">
        <v>40</v>
      </c>
      <c r="J15" s="19"/>
      <c r="K15" s="19"/>
      <c r="L15" s="30" t="s">
        <v>39</v>
      </c>
      <c r="M15" s="32">
        <v>4</v>
      </c>
      <c r="N15" s="32">
        <v>4</v>
      </c>
      <c r="O15" s="32">
        <v>3</v>
      </c>
      <c r="P15" s="32">
        <v>3</v>
      </c>
      <c r="Q15" s="32">
        <v>5</v>
      </c>
      <c r="R15" s="32">
        <v>4</v>
      </c>
      <c r="S15" s="32">
        <v>4</v>
      </c>
      <c r="T15" s="32">
        <v>4</v>
      </c>
      <c r="U15" s="36" t="s">
        <v>43</v>
      </c>
      <c r="V15" s="36" t="s">
        <v>38</v>
      </c>
      <c r="W15" s="23"/>
      <c r="X15" s="25"/>
      <c r="Y15" s="27"/>
    </row>
    <row r="16" spans="1:25" ht="18">
      <c r="A16" s="1">
        <v>14</v>
      </c>
      <c r="B16" s="19" t="s">
        <v>29</v>
      </c>
      <c r="C16" s="19" t="s">
        <v>30</v>
      </c>
      <c r="D16" s="19" t="s">
        <v>31</v>
      </c>
      <c r="E16" s="19" t="s">
        <v>32</v>
      </c>
      <c r="F16" s="19" t="s">
        <v>167</v>
      </c>
      <c r="G16" s="19" t="s">
        <v>37</v>
      </c>
      <c r="H16" s="19"/>
      <c r="I16" s="19" t="s">
        <v>40</v>
      </c>
      <c r="J16" s="19"/>
      <c r="K16" s="19"/>
      <c r="L16" s="30" t="s">
        <v>39</v>
      </c>
      <c r="M16" s="32">
        <v>5</v>
      </c>
      <c r="N16" s="32">
        <v>4</v>
      </c>
      <c r="O16" s="32">
        <v>5</v>
      </c>
      <c r="P16" s="32">
        <v>2</v>
      </c>
      <c r="Q16" s="32">
        <v>5</v>
      </c>
      <c r="R16" s="32">
        <v>5</v>
      </c>
      <c r="S16" s="32">
        <v>5</v>
      </c>
      <c r="T16" s="32">
        <v>4</v>
      </c>
      <c r="U16" s="36" t="s">
        <v>43</v>
      </c>
      <c r="V16" s="36"/>
      <c r="W16" s="23"/>
      <c r="X16" s="25"/>
      <c r="Y16" s="27" t="s">
        <v>119</v>
      </c>
    </row>
    <row r="17" spans="1:25" ht="18">
      <c r="A17" s="1">
        <v>15</v>
      </c>
      <c r="B17" s="19"/>
      <c r="C17" s="19"/>
      <c r="D17" s="19"/>
      <c r="E17" s="19" t="s">
        <v>46</v>
      </c>
      <c r="F17" s="19" t="s">
        <v>123</v>
      </c>
      <c r="G17" s="19" t="s">
        <v>37</v>
      </c>
      <c r="H17" s="19"/>
      <c r="I17" s="19" t="s">
        <v>38</v>
      </c>
      <c r="J17" s="19"/>
      <c r="K17" s="19"/>
      <c r="L17" s="30" t="s">
        <v>39</v>
      </c>
      <c r="M17" s="32" t="s">
        <v>44</v>
      </c>
      <c r="N17" s="32">
        <v>5</v>
      </c>
      <c r="O17" s="32">
        <v>4</v>
      </c>
      <c r="P17" s="32">
        <v>5</v>
      </c>
      <c r="Q17" s="32">
        <v>5</v>
      </c>
      <c r="R17" s="32">
        <v>4</v>
      </c>
      <c r="S17" s="32">
        <v>5</v>
      </c>
      <c r="T17" s="32">
        <v>5</v>
      </c>
      <c r="U17" s="36" t="s">
        <v>38</v>
      </c>
      <c r="V17" s="36"/>
      <c r="W17" s="23"/>
      <c r="X17" s="25"/>
      <c r="Y17" s="27"/>
    </row>
    <row r="18" spans="1:25" ht="18">
      <c r="A18" s="1">
        <v>16</v>
      </c>
      <c r="B18" s="19"/>
      <c r="C18" s="19"/>
      <c r="D18" s="19"/>
      <c r="E18" s="19" t="s">
        <v>32</v>
      </c>
      <c r="F18" s="19" t="s">
        <v>63</v>
      </c>
      <c r="G18" s="19" t="s">
        <v>37</v>
      </c>
      <c r="H18" s="19"/>
      <c r="I18" s="19" t="s">
        <v>41</v>
      </c>
      <c r="J18" s="19"/>
      <c r="K18" s="19"/>
      <c r="L18" s="30" t="s">
        <v>39</v>
      </c>
      <c r="M18" s="32">
        <v>4</v>
      </c>
      <c r="N18" s="32">
        <v>4</v>
      </c>
      <c r="O18" s="32">
        <v>5</v>
      </c>
      <c r="P18" s="32">
        <v>3</v>
      </c>
      <c r="Q18" s="32">
        <v>4</v>
      </c>
      <c r="R18" s="32">
        <v>4</v>
      </c>
      <c r="S18" s="32">
        <v>5</v>
      </c>
      <c r="T18" s="32">
        <v>5</v>
      </c>
      <c r="U18" s="36" t="s">
        <v>67</v>
      </c>
      <c r="V18" s="36"/>
      <c r="W18" s="23"/>
      <c r="X18" s="25" t="s">
        <v>168</v>
      </c>
      <c r="Y18" s="27"/>
    </row>
    <row r="19" spans="1:25" ht="18">
      <c r="A19" s="1">
        <v>17</v>
      </c>
      <c r="B19" s="19" t="s">
        <v>29</v>
      </c>
      <c r="C19" s="19" t="s">
        <v>30</v>
      </c>
      <c r="D19" s="19" t="s">
        <v>31</v>
      </c>
      <c r="E19" s="19" t="s">
        <v>32</v>
      </c>
      <c r="F19" s="19" t="s">
        <v>163</v>
      </c>
      <c r="G19" s="19" t="s">
        <v>37</v>
      </c>
      <c r="H19" s="19"/>
      <c r="I19" s="19" t="s">
        <v>41</v>
      </c>
      <c r="J19" s="19"/>
      <c r="K19" s="19"/>
      <c r="L19" s="30" t="s">
        <v>39</v>
      </c>
      <c r="M19" s="32">
        <v>4</v>
      </c>
      <c r="N19" s="32">
        <v>4</v>
      </c>
      <c r="O19" s="32">
        <v>4</v>
      </c>
      <c r="P19" s="32">
        <v>3</v>
      </c>
      <c r="Q19" s="32">
        <v>4</v>
      </c>
      <c r="R19" s="32">
        <v>4</v>
      </c>
      <c r="S19" s="32">
        <v>4</v>
      </c>
      <c r="T19" s="32">
        <v>4</v>
      </c>
      <c r="U19" s="36" t="s">
        <v>67</v>
      </c>
      <c r="V19" s="36" t="s">
        <v>38</v>
      </c>
      <c r="W19" s="23"/>
      <c r="X19" s="25" t="s">
        <v>169</v>
      </c>
      <c r="Y19" s="27" t="s">
        <v>170</v>
      </c>
    </row>
    <row r="20" spans="1:25" ht="18">
      <c r="A20" s="1">
        <v>18</v>
      </c>
      <c r="B20" s="19"/>
      <c r="C20" s="19"/>
      <c r="D20" s="19"/>
      <c r="E20" s="19" t="s">
        <v>32</v>
      </c>
      <c r="F20" s="19"/>
      <c r="G20" s="19" t="s">
        <v>33</v>
      </c>
      <c r="H20" s="19" t="s">
        <v>171</v>
      </c>
      <c r="I20" s="19" t="s">
        <v>33</v>
      </c>
      <c r="J20" s="19"/>
      <c r="K20" s="19" t="s">
        <v>173</v>
      </c>
      <c r="L20" s="30" t="s">
        <v>39</v>
      </c>
      <c r="M20" s="32">
        <v>3</v>
      </c>
      <c r="N20" s="32">
        <v>3</v>
      </c>
      <c r="O20" s="32">
        <v>3</v>
      </c>
      <c r="P20" s="32">
        <v>4</v>
      </c>
      <c r="Q20" s="32" t="s">
        <v>44</v>
      </c>
      <c r="R20" s="32">
        <v>2</v>
      </c>
      <c r="S20" s="32" t="s">
        <v>44</v>
      </c>
      <c r="T20" s="32">
        <v>4</v>
      </c>
      <c r="U20" s="36" t="s">
        <v>67</v>
      </c>
      <c r="V20" s="36"/>
      <c r="W20" s="23"/>
      <c r="X20" s="25"/>
      <c r="Y20" s="27"/>
    </row>
    <row r="21" spans="1:25" ht="18">
      <c r="A21" s="1">
        <v>19</v>
      </c>
      <c r="B21" s="19" t="s">
        <v>29</v>
      </c>
      <c r="C21" s="19"/>
      <c r="D21" s="19" t="s">
        <v>56</v>
      </c>
      <c r="E21" s="19" t="s">
        <v>46</v>
      </c>
      <c r="F21" s="19" t="s">
        <v>172</v>
      </c>
      <c r="G21" s="19" t="s">
        <v>37</v>
      </c>
      <c r="H21" s="19"/>
      <c r="I21" s="19" t="s">
        <v>40</v>
      </c>
      <c r="J21" s="19"/>
      <c r="K21" s="19"/>
      <c r="L21" s="30" t="s">
        <v>39</v>
      </c>
      <c r="M21" s="32">
        <v>3</v>
      </c>
      <c r="N21" s="32">
        <v>4</v>
      </c>
      <c r="O21" s="32">
        <v>3</v>
      </c>
      <c r="P21" s="32">
        <v>3</v>
      </c>
      <c r="Q21" s="32">
        <v>3</v>
      </c>
      <c r="R21" s="32">
        <v>3</v>
      </c>
      <c r="S21" s="32">
        <v>3</v>
      </c>
      <c r="T21" s="32">
        <v>3</v>
      </c>
      <c r="U21" s="36" t="s">
        <v>43</v>
      </c>
      <c r="V21" s="36"/>
      <c r="W21" s="23"/>
      <c r="X21" s="25"/>
      <c r="Y21" s="27" t="s">
        <v>170</v>
      </c>
    </row>
    <row r="22" spans="1:25" ht="18">
      <c r="A22" s="1">
        <v>20</v>
      </c>
      <c r="B22" s="19" t="s">
        <v>29</v>
      </c>
      <c r="C22" s="19" t="s">
        <v>30</v>
      </c>
      <c r="D22" s="19" t="s">
        <v>31</v>
      </c>
      <c r="E22" s="19" t="s">
        <v>32</v>
      </c>
      <c r="F22" s="19" t="s">
        <v>174</v>
      </c>
      <c r="G22" s="19" t="s">
        <v>49</v>
      </c>
      <c r="H22" s="19"/>
      <c r="I22" s="19" t="s">
        <v>38</v>
      </c>
      <c r="J22" s="19"/>
      <c r="K22" s="19"/>
      <c r="L22" s="30" t="s">
        <v>39</v>
      </c>
      <c r="M22" s="32">
        <v>5</v>
      </c>
      <c r="N22" s="32">
        <v>4</v>
      </c>
      <c r="O22" s="32">
        <v>5</v>
      </c>
      <c r="P22" s="32">
        <v>5</v>
      </c>
      <c r="Q22" s="32">
        <v>5</v>
      </c>
      <c r="R22" s="32">
        <v>5</v>
      </c>
      <c r="S22" s="32">
        <v>5</v>
      </c>
      <c r="T22" s="32">
        <v>5</v>
      </c>
      <c r="U22" s="36" t="s">
        <v>38</v>
      </c>
      <c r="V22" s="36" t="s">
        <v>67</v>
      </c>
      <c r="W22" s="23"/>
      <c r="X22" s="25"/>
      <c r="Y22" s="27"/>
    </row>
    <row r="23" spans="1:25" ht="18">
      <c r="A23" s="1">
        <v>21</v>
      </c>
      <c r="B23" s="19" t="s">
        <v>29</v>
      </c>
      <c r="C23" s="19" t="s">
        <v>30</v>
      </c>
      <c r="D23" s="19" t="s">
        <v>31</v>
      </c>
      <c r="E23" s="19" t="s">
        <v>32</v>
      </c>
      <c r="F23" s="19" t="s">
        <v>163</v>
      </c>
      <c r="G23" s="19" t="s">
        <v>37</v>
      </c>
      <c r="H23" s="19"/>
      <c r="I23" s="19" t="s">
        <v>41</v>
      </c>
      <c r="J23" s="19"/>
      <c r="K23" s="19"/>
      <c r="L23" s="30" t="s">
        <v>34</v>
      </c>
      <c r="M23" s="32">
        <v>5</v>
      </c>
      <c r="N23" s="32">
        <v>5</v>
      </c>
      <c r="O23" s="32">
        <v>4</v>
      </c>
      <c r="P23" s="32">
        <v>5</v>
      </c>
      <c r="Q23" s="32">
        <v>5</v>
      </c>
      <c r="R23" s="32">
        <v>5</v>
      </c>
      <c r="S23" s="32">
        <v>4</v>
      </c>
      <c r="T23" s="32">
        <v>5</v>
      </c>
      <c r="U23" s="36" t="s">
        <v>43</v>
      </c>
      <c r="V23" s="36" t="s">
        <v>38</v>
      </c>
      <c r="W23" s="23"/>
      <c r="X23" s="25" t="s">
        <v>175</v>
      </c>
      <c r="Y23" s="27"/>
    </row>
    <row r="24" spans="1:25" ht="18">
      <c r="A24" s="1">
        <v>22</v>
      </c>
      <c r="B24" s="19"/>
      <c r="C24" s="19"/>
      <c r="D24" s="19"/>
      <c r="E24" s="19" t="s">
        <v>46</v>
      </c>
      <c r="F24" s="19" t="s">
        <v>176</v>
      </c>
      <c r="G24" s="19" t="s">
        <v>37</v>
      </c>
      <c r="H24" s="19"/>
      <c r="I24" s="19" t="s">
        <v>41</v>
      </c>
      <c r="J24" s="19"/>
      <c r="K24" s="19"/>
      <c r="L24" s="30" t="s">
        <v>34</v>
      </c>
      <c r="M24" s="32">
        <v>5</v>
      </c>
      <c r="N24" s="32">
        <v>5</v>
      </c>
      <c r="O24" s="32">
        <v>4</v>
      </c>
      <c r="P24" s="32">
        <v>4</v>
      </c>
      <c r="Q24" s="32">
        <v>5</v>
      </c>
      <c r="R24" s="32">
        <v>5</v>
      </c>
      <c r="S24" s="32">
        <v>5</v>
      </c>
      <c r="T24" s="32">
        <v>5</v>
      </c>
      <c r="U24" s="36" t="s">
        <v>38</v>
      </c>
      <c r="V24" s="36"/>
      <c r="W24" s="23"/>
      <c r="X24" s="25"/>
      <c r="Y24" s="27"/>
    </row>
    <row r="25" spans="1:25" ht="18">
      <c r="A25" s="1">
        <v>23</v>
      </c>
      <c r="B25" s="19" t="s">
        <v>29</v>
      </c>
      <c r="C25" s="19" t="s">
        <v>30</v>
      </c>
      <c r="D25" s="19" t="s">
        <v>31</v>
      </c>
      <c r="E25" s="19" t="s">
        <v>46</v>
      </c>
      <c r="F25" s="19" t="s">
        <v>63</v>
      </c>
      <c r="G25" s="19" t="s">
        <v>37</v>
      </c>
      <c r="H25" s="19"/>
      <c r="I25" s="19" t="s">
        <v>40</v>
      </c>
      <c r="J25" s="19" t="s">
        <v>38</v>
      </c>
      <c r="K25" s="19"/>
      <c r="L25" s="30" t="s">
        <v>34</v>
      </c>
      <c r="M25" s="32">
        <v>5</v>
      </c>
      <c r="N25" s="32">
        <v>4</v>
      </c>
      <c r="O25" s="32">
        <v>4</v>
      </c>
      <c r="P25" s="32">
        <v>5</v>
      </c>
      <c r="Q25" s="32">
        <v>4</v>
      </c>
      <c r="R25" s="32">
        <v>5</v>
      </c>
      <c r="S25" s="32">
        <v>5</v>
      </c>
      <c r="T25" s="32">
        <v>5</v>
      </c>
      <c r="U25" s="36" t="s">
        <v>38</v>
      </c>
      <c r="V25" s="36"/>
      <c r="W25" s="23"/>
      <c r="X25" s="25" t="s">
        <v>177</v>
      </c>
      <c r="Y25" s="27" t="s">
        <v>178</v>
      </c>
    </row>
    <row r="26" spans="1:25" ht="18">
      <c r="A26" s="1">
        <v>24</v>
      </c>
      <c r="B26" s="19" t="s">
        <v>29</v>
      </c>
      <c r="C26" s="19" t="s">
        <v>30</v>
      </c>
      <c r="D26" s="19" t="s">
        <v>31</v>
      </c>
      <c r="E26" s="19" t="s">
        <v>32</v>
      </c>
      <c r="F26" s="19" t="s">
        <v>45</v>
      </c>
      <c r="G26" s="19" t="s">
        <v>37</v>
      </c>
      <c r="H26" s="19"/>
      <c r="I26" s="19" t="s">
        <v>38</v>
      </c>
      <c r="J26" s="19"/>
      <c r="K26" s="19"/>
      <c r="L26" s="30" t="s">
        <v>34</v>
      </c>
      <c r="M26" s="32">
        <v>5</v>
      </c>
      <c r="N26" s="32">
        <v>5</v>
      </c>
      <c r="O26" s="32">
        <v>5</v>
      </c>
      <c r="P26" s="32">
        <v>1</v>
      </c>
      <c r="Q26" s="32">
        <v>5</v>
      </c>
      <c r="R26" s="32">
        <v>5</v>
      </c>
      <c r="S26" s="32">
        <v>5</v>
      </c>
      <c r="T26" s="32">
        <v>5</v>
      </c>
      <c r="U26" s="36" t="s">
        <v>38</v>
      </c>
      <c r="V26" s="36"/>
      <c r="W26" s="23"/>
      <c r="X26" s="25"/>
      <c r="Y26" s="27"/>
    </row>
    <row r="27" spans="1:25" ht="18">
      <c r="A27" s="1">
        <v>25</v>
      </c>
      <c r="B27" s="19" t="s">
        <v>29</v>
      </c>
      <c r="C27" s="19" t="s">
        <v>30</v>
      </c>
      <c r="D27" s="19" t="s">
        <v>31</v>
      </c>
      <c r="E27" s="19" t="s">
        <v>46</v>
      </c>
      <c r="F27" s="19" t="s">
        <v>36</v>
      </c>
      <c r="G27" s="19" t="s">
        <v>37</v>
      </c>
      <c r="H27" s="19"/>
      <c r="I27" s="19" t="s">
        <v>40</v>
      </c>
      <c r="J27" s="19"/>
      <c r="K27" s="19"/>
      <c r="L27" s="30" t="s">
        <v>39</v>
      </c>
      <c r="M27" s="32">
        <v>5</v>
      </c>
      <c r="N27" s="32">
        <v>4</v>
      </c>
      <c r="O27" s="32">
        <v>4</v>
      </c>
      <c r="P27" s="32">
        <v>4</v>
      </c>
      <c r="Q27" s="32">
        <v>5</v>
      </c>
      <c r="R27" s="32">
        <v>5</v>
      </c>
      <c r="S27" s="32">
        <v>5</v>
      </c>
      <c r="T27" s="32">
        <v>5</v>
      </c>
      <c r="U27" s="36" t="s">
        <v>67</v>
      </c>
      <c r="V27" s="36"/>
      <c r="W27" s="23"/>
      <c r="X27" s="25" t="s">
        <v>179</v>
      </c>
      <c r="Y27" s="27" t="s">
        <v>48</v>
      </c>
    </row>
    <row r="28" spans="1:25" ht="18">
      <c r="A28" s="1">
        <v>26</v>
      </c>
      <c r="B28" s="19" t="s">
        <v>29</v>
      </c>
      <c r="C28" s="19" t="s">
        <v>30</v>
      </c>
      <c r="D28" s="19" t="s">
        <v>31</v>
      </c>
      <c r="E28" s="19" t="s">
        <v>32</v>
      </c>
      <c r="F28" s="19" t="s">
        <v>128</v>
      </c>
      <c r="G28" s="19" t="s">
        <v>37</v>
      </c>
      <c r="H28" s="19"/>
      <c r="I28" s="19" t="s">
        <v>33</v>
      </c>
      <c r="J28" s="19"/>
      <c r="K28" s="19" t="s">
        <v>180</v>
      </c>
      <c r="L28" s="30" t="s">
        <v>39</v>
      </c>
      <c r="M28" s="32">
        <v>5</v>
      </c>
      <c r="N28" s="32">
        <v>3</v>
      </c>
      <c r="O28" s="32">
        <v>3</v>
      </c>
      <c r="P28" s="32">
        <v>1</v>
      </c>
      <c r="Q28" s="32">
        <v>5</v>
      </c>
      <c r="R28" s="32">
        <v>5</v>
      </c>
      <c r="S28" s="32">
        <v>5</v>
      </c>
      <c r="T28" s="32">
        <v>5</v>
      </c>
      <c r="U28" s="36" t="s">
        <v>67</v>
      </c>
      <c r="V28" s="36"/>
      <c r="W28" s="23"/>
      <c r="X28" s="25"/>
      <c r="Y28" s="27"/>
    </row>
    <row r="29" spans="1:25" ht="18">
      <c r="A29" s="1">
        <v>27</v>
      </c>
      <c r="B29" s="19" t="s">
        <v>29</v>
      </c>
      <c r="C29" s="19" t="s">
        <v>30</v>
      </c>
      <c r="D29" s="19" t="s">
        <v>31</v>
      </c>
      <c r="E29" s="19" t="s">
        <v>32</v>
      </c>
      <c r="F29" s="19" t="s">
        <v>181</v>
      </c>
      <c r="G29" s="19" t="s">
        <v>37</v>
      </c>
      <c r="H29" s="19"/>
      <c r="I29" s="19" t="s">
        <v>38</v>
      </c>
      <c r="J29" s="19"/>
      <c r="K29" s="19"/>
      <c r="L29" s="30" t="s">
        <v>34</v>
      </c>
      <c r="M29" s="32">
        <v>5</v>
      </c>
      <c r="N29" s="32">
        <v>5</v>
      </c>
      <c r="O29" s="32">
        <v>5</v>
      </c>
      <c r="P29" s="32">
        <v>5</v>
      </c>
      <c r="Q29" s="32">
        <v>5</v>
      </c>
      <c r="R29" s="32">
        <v>5</v>
      </c>
      <c r="S29" s="32">
        <v>5</v>
      </c>
      <c r="T29" s="32">
        <v>5</v>
      </c>
      <c r="U29" s="36" t="s">
        <v>43</v>
      </c>
      <c r="V29" s="36"/>
      <c r="W29" s="23"/>
      <c r="X29" s="25"/>
      <c r="Y29" s="27" t="s">
        <v>182</v>
      </c>
    </row>
    <row r="30" spans="1:25" ht="18">
      <c r="A30" s="1">
        <v>28</v>
      </c>
      <c r="B30" s="19" t="s">
        <v>29</v>
      </c>
      <c r="C30" s="19" t="s">
        <v>30</v>
      </c>
      <c r="D30" s="19" t="s">
        <v>31</v>
      </c>
      <c r="E30" s="19" t="s">
        <v>32</v>
      </c>
      <c r="F30" s="19" t="s">
        <v>183</v>
      </c>
      <c r="G30" s="19" t="s">
        <v>37</v>
      </c>
      <c r="H30" s="19"/>
      <c r="I30" s="19" t="s">
        <v>38</v>
      </c>
      <c r="J30" s="19"/>
      <c r="K30" s="19"/>
      <c r="L30" s="30" t="s">
        <v>34</v>
      </c>
      <c r="M30" s="32">
        <v>5</v>
      </c>
      <c r="N30" s="32">
        <v>4</v>
      </c>
      <c r="O30" s="32">
        <v>5</v>
      </c>
      <c r="P30" s="32">
        <v>5</v>
      </c>
      <c r="Q30" s="32">
        <v>5</v>
      </c>
      <c r="R30" s="32">
        <v>5</v>
      </c>
      <c r="S30" s="32">
        <v>4</v>
      </c>
      <c r="T30" s="32">
        <v>5</v>
      </c>
      <c r="U30" s="36" t="s">
        <v>38</v>
      </c>
      <c r="V30" s="36"/>
      <c r="W30" s="23"/>
      <c r="X30" s="25"/>
      <c r="Y30" s="27"/>
    </row>
    <row r="31" spans="1:25" ht="18">
      <c r="A31" s="1">
        <v>29</v>
      </c>
      <c r="B31" s="19"/>
      <c r="C31" s="19"/>
      <c r="D31" s="19"/>
      <c r="E31" s="19" t="s">
        <v>32</v>
      </c>
      <c r="F31" s="19"/>
      <c r="G31" s="19" t="s">
        <v>49</v>
      </c>
      <c r="H31" s="19"/>
      <c r="I31" s="19" t="s">
        <v>38</v>
      </c>
      <c r="J31" s="19"/>
      <c r="K31" s="19"/>
      <c r="L31" s="30" t="s">
        <v>34</v>
      </c>
      <c r="M31" s="32">
        <v>5</v>
      </c>
      <c r="N31" s="32">
        <v>5</v>
      </c>
      <c r="O31" s="32">
        <v>5</v>
      </c>
      <c r="P31" s="32">
        <v>5</v>
      </c>
      <c r="Q31" s="32">
        <v>5</v>
      </c>
      <c r="R31" s="32">
        <v>5</v>
      </c>
      <c r="S31" s="32">
        <v>5</v>
      </c>
      <c r="T31" s="32">
        <v>5</v>
      </c>
      <c r="U31" s="36" t="s">
        <v>38</v>
      </c>
      <c r="V31" s="36"/>
      <c r="W31" s="23"/>
      <c r="X31" s="25"/>
      <c r="Y31" s="27"/>
    </row>
    <row r="32" spans="1:25" ht="18">
      <c r="A32" s="1">
        <v>30</v>
      </c>
      <c r="B32" s="19" t="s">
        <v>29</v>
      </c>
      <c r="C32" s="19"/>
      <c r="D32" s="19" t="s">
        <v>31</v>
      </c>
      <c r="E32" s="19" t="s">
        <v>32</v>
      </c>
      <c r="F32" s="19" t="s">
        <v>71</v>
      </c>
      <c r="G32" s="19" t="s">
        <v>37</v>
      </c>
      <c r="H32" s="19"/>
      <c r="I32" s="19" t="s">
        <v>38</v>
      </c>
      <c r="J32" s="19"/>
      <c r="K32" s="19"/>
      <c r="L32" s="30" t="s">
        <v>39</v>
      </c>
      <c r="M32" s="32">
        <v>4</v>
      </c>
      <c r="N32" s="32">
        <v>4</v>
      </c>
      <c r="O32" s="32">
        <v>4</v>
      </c>
      <c r="P32" s="32">
        <v>4</v>
      </c>
      <c r="Q32" s="32">
        <v>5</v>
      </c>
      <c r="R32" s="32">
        <v>4</v>
      </c>
      <c r="S32" s="32">
        <v>4</v>
      </c>
      <c r="T32" s="32">
        <v>5</v>
      </c>
      <c r="U32" s="36" t="s">
        <v>33</v>
      </c>
      <c r="V32" s="36"/>
      <c r="W32" s="23"/>
      <c r="X32" s="25"/>
      <c r="Y32" s="27"/>
    </row>
    <row r="33" spans="1:25" ht="18">
      <c r="A33" s="1">
        <v>31</v>
      </c>
      <c r="B33" s="19" t="s">
        <v>29</v>
      </c>
      <c r="C33" s="19" t="s">
        <v>30</v>
      </c>
      <c r="D33" s="19" t="s">
        <v>31</v>
      </c>
      <c r="E33" s="19" t="s">
        <v>32</v>
      </c>
      <c r="F33" s="19" t="s">
        <v>47</v>
      </c>
      <c r="G33" s="19" t="s">
        <v>37</v>
      </c>
      <c r="H33" s="19"/>
      <c r="I33" s="19" t="s">
        <v>41</v>
      </c>
      <c r="J33" s="19"/>
      <c r="K33" s="19"/>
      <c r="L33" s="30" t="s">
        <v>34</v>
      </c>
      <c r="M33" s="32">
        <v>5</v>
      </c>
      <c r="N33" s="32">
        <v>5</v>
      </c>
      <c r="O33" s="32">
        <v>4</v>
      </c>
      <c r="P33" s="32">
        <v>4</v>
      </c>
      <c r="Q33" s="32">
        <v>5</v>
      </c>
      <c r="R33" s="32">
        <v>4</v>
      </c>
      <c r="S33" s="32">
        <v>5</v>
      </c>
      <c r="T33" s="32">
        <v>4</v>
      </c>
      <c r="U33" s="36" t="s">
        <v>38</v>
      </c>
      <c r="V33" s="36"/>
      <c r="W33" s="23"/>
      <c r="X33" s="25" t="s">
        <v>184</v>
      </c>
      <c r="Y33" s="27" t="s">
        <v>185</v>
      </c>
    </row>
    <row r="34" spans="1:25" ht="18">
      <c r="A34" s="1">
        <v>32</v>
      </c>
      <c r="B34" s="19" t="s">
        <v>29</v>
      </c>
      <c r="C34" s="19"/>
      <c r="D34" s="19" t="s">
        <v>31</v>
      </c>
      <c r="E34" s="19" t="s">
        <v>32</v>
      </c>
      <c r="F34" s="19" t="s">
        <v>183</v>
      </c>
      <c r="G34" s="19" t="s">
        <v>37</v>
      </c>
      <c r="H34" s="19"/>
      <c r="I34" s="19" t="s">
        <v>38</v>
      </c>
      <c r="J34" s="19"/>
      <c r="K34" s="19"/>
      <c r="L34" s="30" t="s">
        <v>34</v>
      </c>
      <c r="M34" s="32">
        <v>4</v>
      </c>
      <c r="N34" s="32">
        <v>5</v>
      </c>
      <c r="O34" s="32">
        <v>5</v>
      </c>
      <c r="P34" s="32">
        <v>4</v>
      </c>
      <c r="Q34" s="32">
        <v>5</v>
      </c>
      <c r="R34" s="32">
        <v>5</v>
      </c>
      <c r="S34" s="32">
        <v>5</v>
      </c>
      <c r="T34" s="32">
        <v>4</v>
      </c>
      <c r="U34" s="36" t="s">
        <v>43</v>
      </c>
      <c r="V34" s="36"/>
      <c r="W34" s="23"/>
      <c r="X34" s="25"/>
      <c r="Y34" s="27"/>
    </row>
    <row r="35" spans="1:25" ht="18">
      <c r="A35" s="1">
        <v>33</v>
      </c>
      <c r="B35" s="19" t="s">
        <v>29</v>
      </c>
      <c r="C35" s="19" t="s">
        <v>30</v>
      </c>
      <c r="D35" s="19" t="s">
        <v>31</v>
      </c>
      <c r="E35" s="19" t="s">
        <v>32</v>
      </c>
      <c r="F35" s="19" t="s">
        <v>186</v>
      </c>
      <c r="G35" s="19" t="s">
        <v>61</v>
      </c>
      <c r="H35" s="19" t="s">
        <v>187</v>
      </c>
      <c r="I35" s="19" t="s">
        <v>38</v>
      </c>
      <c r="J35" s="19"/>
      <c r="K35" s="19"/>
      <c r="L35" s="30" t="s">
        <v>34</v>
      </c>
      <c r="M35" s="32">
        <v>5</v>
      </c>
      <c r="N35" s="32">
        <v>5</v>
      </c>
      <c r="O35" s="32">
        <v>5</v>
      </c>
      <c r="P35" s="32">
        <v>5</v>
      </c>
      <c r="Q35" s="32">
        <v>4</v>
      </c>
      <c r="R35" s="32">
        <v>4</v>
      </c>
      <c r="S35" s="32">
        <v>3</v>
      </c>
      <c r="T35" s="32">
        <v>5</v>
      </c>
      <c r="U35" s="36" t="s">
        <v>43</v>
      </c>
      <c r="V35" s="36"/>
      <c r="W35" s="23"/>
      <c r="X35" s="25" t="s">
        <v>188</v>
      </c>
      <c r="Y35" s="27"/>
    </row>
    <row r="36" spans="1:25" ht="18">
      <c r="A36" s="1">
        <v>34</v>
      </c>
      <c r="B36" s="19" t="s">
        <v>29</v>
      </c>
      <c r="C36" s="19" t="s">
        <v>30</v>
      </c>
      <c r="D36" s="19" t="s">
        <v>31</v>
      </c>
      <c r="E36" s="19" t="s">
        <v>32</v>
      </c>
      <c r="F36" s="19" t="s">
        <v>129</v>
      </c>
      <c r="G36" s="19" t="s">
        <v>37</v>
      </c>
      <c r="H36" s="19"/>
      <c r="I36" s="19" t="s">
        <v>40</v>
      </c>
      <c r="J36" s="19"/>
      <c r="K36" s="19"/>
      <c r="L36" s="30" t="s">
        <v>39</v>
      </c>
      <c r="M36" s="32">
        <v>4</v>
      </c>
      <c r="N36" s="32">
        <v>4</v>
      </c>
      <c r="O36" s="32">
        <v>5</v>
      </c>
      <c r="P36" s="32">
        <v>3</v>
      </c>
      <c r="Q36" s="32">
        <v>4</v>
      </c>
      <c r="R36" s="32">
        <v>4</v>
      </c>
      <c r="S36" s="32">
        <v>5</v>
      </c>
      <c r="T36" s="32">
        <v>5</v>
      </c>
      <c r="U36" s="36" t="s">
        <v>38</v>
      </c>
      <c r="V36" s="36"/>
      <c r="W36" s="23"/>
      <c r="X36" s="25"/>
      <c r="Y36" s="27"/>
    </row>
    <row r="37" spans="1:25" ht="18">
      <c r="A37" s="1">
        <v>35</v>
      </c>
      <c r="B37" s="19" t="s">
        <v>29</v>
      </c>
      <c r="C37" s="19"/>
      <c r="D37" s="19" t="s">
        <v>31</v>
      </c>
      <c r="E37" s="19" t="s">
        <v>32</v>
      </c>
      <c r="F37" s="19"/>
      <c r="G37" s="19" t="s">
        <v>37</v>
      </c>
      <c r="H37" s="19"/>
      <c r="I37" s="19" t="s">
        <v>40</v>
      </c>
      <c r="J37" s="19"/>
      <c r="K37" s="19"/>
      <c r="L37" s="30" t="s">
        <v>55</v>
      </c>
      <c r="M37" s="32">
        <v>2</v>
      </c>
      <c r="N37" s="32">
        <v>5</v>
      </c>
      <c r="O37" s="32">
        <v>4</v>
      </c>
      <c r="P37" s="32">
        <v>3</v>
      </c>
      <c r="Q37" s="32">
        <v>5</v>
      </c>
      <c r="R37" s="32">
        <v>4</v>
      </c>
      <c r="S37" s="32">
        <v>5</v>
      </c>
      <c r="T37" s="32">
        <v>5</v>
      </c>
      <c r="U37" s="36" t="s">
        <v>67</v>
      </c>
      <c r="V37" s="36"/>
      <c r="W37" s="23"/>
      <c r="X37" s="25"/>
      <c r="Y37" s="27"/>
    </row>
    <row r="38" spans="1:25" ht="18">
      <c r="A38" s="1">
        <v>36</v>
      </c>
      <c r="B38" s="19" t="s">
        <v>29</v>
      </c>
      <c r="C38" s="19" t="s">
        <v>30</v>
      </c>
      <c r="D38" s="19" t="s">
        <v>31</v>
      </c>
      <c r="E38" s="19" t="s">
        <v>32</v>
      </c>
      <c r="F38" s="19" t="s">
        <v>189</v>
      </c>
      <c r="G38" s="19" t="s">
        <v>37</v>
      </c>
      <c r="H38" s="19"/>
      <c r="I38" s="19" t="s">
        <v>33</v>
      </c>
      <c r="J38" s="19"/>
      <c r="K38" s="19"/>
      <c r="L38" s="30" t="s">
        <v>34</v>
      </c>
      <c r="M38" s="32">
        <v>4</v>
      </c>
      <c r="N38" s="32">
        <v>4</v>
      </c>
      <c r="O38" s="32">
        <v>5</v>
      </c>
      <c r="P38" s="32">
        <v>4</v>
      </c>
      <c r="Q38" s="32">
        <v>4</v>
      </c>
      <c r="R38" s="32">
        <v>4</v>
      </c>
      <c r="S38" s="32">
        <v>4</v>
      </c>
      <c r="T38" s="32">
        <v>4</v>
      </c>
      <c r="U38" s="35" t="s">
        <v>43</v>
      </c>
      <c r="V38" s="35"/>
      <c r="W38" s="23"/>
      <c r="X38" s="25"/>
      <c r="Y38" s="27"/>
    </row>
    <row r="39" spans="1:25" ht="18">
      <c r="A39" s="1">
        <v>37</v>
      </c>
      <c r="B39" s="19" t="s">
        <v>64</v>
      </c>
      <c r="C39" s="19"/>
      <c r="D39" s="19" t="s">
        <v>31</v>
      </c>
      <c r="E39" s="19" t="s">
        <v>32</v>
      </c>
      <c r="F39" s="19" t="s">
        <v>190</v>
      </c>
      <c r="G39" s="19" t="s">
        <v>37</v>
      </c>
      <c r="H39" s="19"/>
      <c r="I39" s="19" t="s">
        <v>38</v>
      </c>
      <c r="J39" s="19"/>
      <c r="K39" s="19"/>
      <c r="L39" s="30" t="s">
        <v>34</v>
      </c>
      <c r="M39" s="32">
        <v>5</v>
      </c>
      <c r="N39" s="32">
        <v>4</v>
      </c>
      <c r="O39" s="32">
        <v>3</v>
      </c>
      <c r="P39" s="32">
        <v>3</v>
      </c>
      <c r="Q39" s="32">
        <v>4</v>
      </c>
      <c r="R39" s="32">
        <v>4</v>
      </c>
      <c r="S39" s="32">
        <v>5</v>
      </c>
      <c r="T39" s="32">
        <v>5</v>
      </c>
      <c r="U39" s="36" t="s">
        <v>43</v>
      </c>
      <c r="V39" s="36"/>
      <c r="W39" s="23"/>
      <c r="X39" s="25"/>
      <c r="Y39" s="27"/>
    </row>
    <row r="40" spans="1:25" ht="18">
      <c r="A40" s="1">
        <v>38</v>
      </c>
      <c r="B40" s="19" t="s">
        <v>29</v>
      </c>
      <c r="C40" s="19" t="s">
        <v>30</v>
      </c>
      <c r="D40" s="19" t="s">
        <v>31</v>
      </c>
      <c r="E40" s="19" t="s">
        <v>32</v>
      </c>
      <c r="F40" s="19" t="s">
        <v>62</v>
      </c>
      <c r="G40" s="19" t="s">
        <v>37</v>
      </c>
      <c r="H40" s="19"/>
      <c r="I40" s="19" t="s">
        <v>41</v>
      </c>
      <c r="J40" s="19"/>
      <c r="K40" s="19"/>
      <c r="L40" s="30" t="s">
        <v>34</v>
      </c>
      <c r="M40" s="32">
        <v>4</v>
      </c>
      <c r="N40" s="32">
        <v>5</v>
      </c>
      <c r="O40" s="32">
        <v>5</v>
      </c>
      <c r="P40" s="32">
        <v>4</v>
      </c>
      <c r="Q40" s="32">
        <v>5</v>
      </c>
      <c r="R40" s="32">
        <v>5</v>
      </c>
      <c r="S40" s="32">
        <v>5</v>
      </c>
      <c r="T40" s="32">
        <v>5</v>
      </c>
      <c r="U40" s="36" t="s">
        <v>43</v>
      </c>
      <c r="V40" s="36"/>
      <c r="W40" s="23"/>
      <c r="X40" s="25"/>
      <c r="Y40" s="27"/>
    </row>
    <row r="41" spans="1:25" ht="18">
      <c r="A41" s="1">
        <v>39</v>
      </c>
      <c r="B41" s="19" t="s">
        <v>29</v>
      </c>
      <c r="C41" s="19" t="s">
        <v>30</v>
      </c>
      <c r="D41" s="19" t="s">
        <v>31</v>
      </c>
      <c r="E41" s="19" t="s">
        <v>32</v>
      </c>
      <c r="F41" s="19" t="s">
        <v>174</v>
      </c>
      <c r="G41" s="19" t="s">
        <v>49</v>
      </c>
      <c r="H41" s="19"/>
      <c r="I41" s="19" t="s">
        <v>33</v>
      </c>
      <c r="J41" s="19"/>
      <c r="K41" s="19" t="s">
        <v>67</v>
      </c>
      <c r="L41" s="30" t="s">
        <v>34</v>
      </c>
      <c r="M41" s="32">
        <v>4</v>
      </c>
      <c r="N41" s="32">
        <v>4</v>
      </c>
      <c r="O41" s="32">
        <v>4</v>
      </c>
      <c r="P41" s="32">
        <v>4</v>
      </c>
      <c r="Q41" s="32">
        <v>5</v>
      </c>
      <c r="R41" s="32">
        <v>4</v>
      </c>
      <c r="S41" s="32">
        <v>5</v>
      </c>
      <c r="T41" s="32">
        <v>5</v>
      </c>
      <c r="U41" s="36" t="s">
        <v>67</v>
      </c>
      <c r="V41" s="36"/>
      <c r="W41" s="23"/>
      <c r="X41" s="25"/>
      <c r="Y41" s="27"/>
    </row>
    <row r="42" spans="1:25" ht="18">
      <c r="A42" s="1">
        <v>40</v>
      </c>
      <c r="B42" s="19" t="s">
        <v>29</v>
      </c>
      <c r="C42" s="19" t="s">
        <v>30</v>
      </c>
      <c r="D42" s="19" t="s">
        <v>31</v>
      </c>
      <c r="E42" s="19" t="s">
        <v>32</v>
      </c>
      <c r="F42" s="19" t="s">
        <v>66</v>
      </c>
      <c r="G42" s="19" t="s">
        <v>37</v>
      </c>
      <c r="H42" s="19"/>
      <c r="I42" s="19" t="s">
        <v>38</v>
      </c>
      <c r="J42" s="19" t="s">
        <v>41</v>
      </c>
      <c r="K42" s="19" t="s">
        <v>191</v>
      </c>
      <c r="L42" s="30" t="s">
        <v>39</v>
      </c>
      <c r="M42" s="32">
        <v>4</v>
      </c>
      <c r="N42" s="32">
        <v>4</v>
      </c>
      <c r="O42" s="32">
        <v>5</v>
      </c>
      <c r="P42" s="32">
        <v>4</v>
      </c>
      <c r="Q42" s="32">
        <v>5</v>
      </c>
      <c r="R42" s="32">
        <v>5</v>
      </c>
      <c r="S42" s="32">
        <v>4</v>
      </c>
      <c r="T42" s="32">
        <v>5</v>
      </c>
      <c r="U42" s="36" t="s">
        <v>38</v>
      </c>
      <c r="V42" s="36" t="s">
        <v>43</v>
      </c>
      <c r="W42" s="23"/>
      <c r="X42" s="25"/>
      <c r="Y42" s="27"/>
    </row>
    <row r="43" spans="1:25" ht="18">
      <c r="A43" s="1">
        <v>41</v>
      </c>
      <c r="B43" s="19" t="s">
        <v>29</v>
      </c>
      <c r="C43" s="19" t="s">
        <v>30</v>
      </c>
      <c r="D43" s="19" t="s">
        <v>31</v>
      </c>
      <c r="E43" s="19" t="s">
        <v>32</v>
      </c>
      <c r="F43" s="19" t="s">
        <v>66</v>
      </c>
      <c r="G43" s="19" t="s">
        <v>37</v>
      </c>
      <c r="H43" s="19"/>
      <c r="I43" s="19" t="s">
        <v>38</v>
      </c>
      <c r="J43" s="19"/>
      <c r="K43" s="19"/>
      <c r="L43" s="30" t="s">
        <v>34</v>
      </c>
      <c r="M43" s="32">
        <v>5</v>
      </c>
      <c r="N43" s="32">
        <v>5</v>
      </c>
      <c r="O43" s="32">
        <v>5</v>
      </c>
      <c r="P43" s="32">
        <v>5</v>
      </c>
      <c r="Q43" s="32">
        <v>5</v>
      </c>
      <c r="R43" s="32">
        <v>5</v>
      </c>
      <c r="S43" s="32">
        <v>5</v>
      </c>
      <c r="T43" s="32">
        <v>5</v>
      </c>
      <c r="U43" s="36" t="s">
        <v>38</v>
      </c>
      <c r="V43" s="36"/>
      <c r="W43" s="23"/>
      <c r="X43" s="25" t="s">
        <v>192</v>
      </c>
      <c r="Y43" s="27"/>
    </row>
    <row r="44" spans="1:25" ht="18">
      <c r="A44" s="1">
        <v>42</v>
      </c>
      <c r="B44" s="19" t="s">
        <v>29</v>
      </c>
      <c r="C44" s="19" t="s">
        <v>30</v>
      </c>
      <c r="D44" s="19" t="s">
        <v>31</v>
      </c>
      <c r="E44" s="19" t="s">
        <v>32</v>
      </c>
      <c r="F44" s="19" t="s">
        <v>193</v>
      </c>
      <c r="G44" s="19" t="s">
        <v>37</v>
      </c>
      <c r="H44" s="19"/>
      <c r="I44" s="19" t="s">
        <v>41</v>
      </c>
      <c r="J44" s="19"/>
      <c r="K44" s="19"/>
      <c r="L44" s="30" t="s">
        <v>39</v>
      </c>
      <c r="M44" s="32">
        <v>5</v>
      </c>
      <c r="N44" s="32">
        <v>4</v>
      </c>
      <c r="O44" s="32">
        <v>5</v>
      </c>
      <c r="P44" s="32">
        <v>5</v>
      </c>
      <c r="Q44" s="32">
        <v>5</v>
      </c>
      <c r="R44" s="32">
        <v>5</v>
      </c>
      <c r="S44" s="32">
        <v>5</v>
      </c>
      <c r="T44" s="32">
        <v>4</v>
      </c>
      <c r="U44" s="36" t="s">
        <v>67</v>
      </c>
      <c r="V44" s="36"/>
      <c r="W44" s="23"/>
      <c r="X44" s="25"/>
      <c r="Y44" s="27" t="s">
        <v>194</v>
      </c>
    </row>
    <row r="45" spans="1:25" ht="18">
      <c r="A45" s="1">
        <v>43</v>
      </c>
      <c r="B45" s="19" t="s">
        <v>29</v>
      </c>
      <c r="C45" s="19" t="s">
        <v>30</v>
      </c>
      <c r="D45" s="19" t="s">
        <v>31</v>
      </c>
      <c r="E45" s="19" t="s">
        <v>32</v>
      </c>
      <c r="F45" s="19" t="s">
        <v>62</v>
      </c>
      <c r="G45" s="19" t="s">
        <v>37</v>
      </c>
      <c r="H45" s="19"/>
      <c r="I45" s="19" t="s">
        <v>33</v>
      </c>
      <c r="J45" s="19"/>
      <c r="K45" s="19"/>
      <c r="L45" s="30" t="s">
        <v>34</v>
      </c>
      <c r="M45" s="32">
        <v>4</v>
      </c>
      <c r="N45" s="32">
        <v>4</v>
      </c>
      <c r="O45" s="32">
        <v>5</v>
      </c>
      <c r="P45" s="32">
        <v>4</v>
      </c>
      <c r="Q45" s="32">
        <v>5</v>
      </c>
      <c r="R45" s="32">
        <v>4</v>
      </c>
      <c r="S45" s="32">
        <v>5</v>
      </c>
      <c r="T45" s="32">
        <v>5</v>
      </c>
      <c r="U45" s="36" t="s">
        <v>67</v>
      </c>
      <c r="V45" s="36"/>
      <c r="W45" s="23"/>
      <c r="X45" s="25"/>
      <c r="Y45" s="27" t="s">
        <v>195</v>
      </c>
    </row>
    <row r="46" spans="1:25" ht="18">
      <c r="A46" s="1">
        <v>44</v>
      </c>
      <c r="B46" s="19" t="s">
        <v>29</v>
      </c>
      <c r="C46" s="19"/>
      <c r="D46" s="19" t="s">
        <v>31</v>
      </c>
      <c r="E46" s="19" t="s">
        <v>32</v>
      </c>
      <c r="F46" s="19" t="s">
        <v>62</v>
      </c>
      <c r="G46" s="19" t="s">
        <v>37</v>
      </c>
      <c r="H46" s="19"/>
      <c r="I46" s="19" t="s">
        <v>38</v>
      </c>
      <c r="J46" s="19"/>
      <c r="K46" s="19"/>
      <c r="L46" s="30" t="s">
        <v>39</v>
      </c>
      <c r="M46" s="32">
        <v>4</v>
      </c>
      <c r="N46" s="32">
        <v>4</v>
      </c>
      <c r="O46" s="32">
        <v>5</v>
      </c>
      <c r="P46" s="32">
        <v>4</v>
      </c>
      <c r="Q46" s="32">
        <v>5</v>
      </c>
      <c r="R46" s="32">
        <v>4</v>
      </c>
      <c r="S46" s="32">
        <v>5</v>
      </c>
      <c r="T46" s="32">
        <v>5</v>
      </c>
      <c r="U46" s="36" t="s">
        <v>43</v>
      </c>
      <c r="V46" s="36"/>
      <c r="W46" s="23"/>
      <c r="X46" s="25"/>
      <c r="Y46" s="27"/>
    </row>
    <row r="47" spans="1:25" ht="18">
      <c r="A47" s="1">
        <v>45</v>
      </c>
      <c r="B47" s="19" t="s">
        <v>29</v>
      </c>
      <c r="C47" s="19" t="s">
        <v>30</v>
      </c>
      <c r="D47" s="19" t="s">
        <v>31</v>
      </c>
      <c r="E47" s="19" t="s">
        <v>46</v>
      </c>
      <c r="F47" s="19"/>
      <c r="G47" s="19"/>
      <c r="H47" s="19"/>
      <c r="I47" s="19" t="s">
        <v>33</v>
      </c>
      <c r="J47" s="19"/>
      <c r="K47" s="19"/>
      <c r="L47" s="30" t="s">
        <v>39</v>
      </c>
      <c r="M47" s="32">
        <v>4</v>
      </c>
      <c r="N47" s="32">
        <v>4</v>
      </c>
      <c r="O47" s="32">
        <v>5</v>
      </c>
      <c r="P47" s="32">
        <v>3</v>
      </c>
      <c r="Q47" s="32">
        <v>4</v>
      </c>
      <c r="R47" s="32">
        <v>4</v>
      </c>
      <c r="S47" s="32">
        <v>5</v>
      </c>
      <c r="T47" s="32">
        <v>4</v>
      </c>
      <c r="U47" s="36" t="s">
        <v>67</v>
      </c>
      <c r="V47" s="36"/>
      <c r="W47" s="23"/>
      <c r="X47" s="25"/>
      <c r="Y47" s="27"/>
    </row>
    <row r="48" spans="1:25" ht="18">
      <c r="A48" s="1">
        <v>46</v>
      </c>
      <c r="B48" s="19" t="s">
        <v>29</v>
      </c>
      <c r="C48" s="19"/>
      <c r="D48" s="19" t="s">
        <v>31</v>
      </c>
      <c r="E48" s="19" t="s">
        <v>32</v>
      </c>
      <c r="F48" s="19"/>
      <c r="G48" s="19" t="s">
        <v>61</v>
      </c>
      <c r="H48" s="19" t="s">
        <v>196</v>
      </c>
      <c r="I48" s="19" t="s">
        <v>38</v>
      </c>
      <c r="J48" s="19"/>
      <c r="K48" s="19"/>
      <c r="L48" s="30" t="s">
        <v>34</v>
      </c>
      <c r="M48" s="32">
        <v>5</v>
      </c>
      <c r="N48" s="32">
        <v>5</v>
      </c>
      <c r="O48" s="32">
        <v>5</v>
      </c>
      <c r="P48" s="32">
        <v>4</v>
      </c>
      <c r="Q48" s="32">
        <v>4</v>
      </c>
      <c r="R48" s="32">
        <v>4</v>
      </c>
      <c r="S48" s="32">
        <v>5</v>
      </c>
      <c r="T48" s="32">
        <v>5</v>
      </c>
      <c r="U48" s="36" t="s">
        <v>38</v>
      </c>
      <c r="V48" s="36"/>
      <c r="W48" s="23"/>
      <c r="X48" s="25"/>
      <c r="Y48" s="27" t="s">
        <v>125</v>
      </c>
    </row>
    <row r="49" spans="1:262" ht="18">
      <c r="A49" s="1">
        <v>47</v>
      </c>
      <c r="B49" s="19" t="s">
        <v>29</v>
      </c>
      <c r="C49" s="19"/>
      <c r="D49" s="19" t="s">
        <v>31</v>
      </c>
      <c r="E49" s="19" t="s">
        <v>46</v>
      </c>
      <c r="F49" s="19" t="s">
        <v>120</v>
      </c>
      <c r="G49" s="19" t="s">
        <v>37</v>
      </c>
      <c r="H49" s="19"/>
      <c r="I49" s="19"/>
      <c r="J49" s="19"/>
      <c r="K49" s="19"/>
      <c r="L49" s="30" t="s">
        <v>39</v>
      </c>
      <c r="M49" s="32">
        <v>4</v>
      </c>
      <c r="N49" s="32">
        <v>4</v>
      </c>
      <c r="O49" s="32">
        <v>4</v>
      </c>
      <c r="P49" s="32">
        <v>4</v>
      </c>
      <c r="Q49" s="32">
        <v>4</v>
      </c>
      <c r="R49" s="32">
        <v>4</v>
      </c>
      <c r="S49" s="32">
        <v>4</v>
      </c>
      <c r="T49" s="32">
        <v>4</v>
      </c>
      <c r="U49" s="36"/>
      <c r="V49" s="36"/>
      <c r="W49" s="23"/>
      <c r="X49" s="25"/>
      <c r="Y49" s="27"/>
    </row>
    <row r="50" spans="1:262" ht="18">
      <c r="A50" s="1">
        <v>48</v>
      </c>
      <c r="B50" s="19" t="s">
        <v>29</v>
      </c>
      <c r="C50" s="19" t="s">
        <v>30</v>
      </c>
      <c r="D50" s="19" t="s">
        <v>31</v>
      </c>
      <c r="E50" s="19" t="s">
        <v>32</v>
      </c>
      <c r="F50" s="19" t="s">
        <v>124</v>
      </c>
      <c r="G50" s="19" t="s">
        <v>37</v>
      </c>
      <c r="H50" s="19"/>
      <c r="I50" s="19" t="s">
        <v>41</v>
      </c>
      <c r="J50" s="19" t="s">
        <v>40</v>
      </c>
      <c r="K50" s="19"/>
      <c r="L50" s="30" t="s">
        <v>39</v>
      </c>
      <c r="M50" s="32">
        <v>4</v>
      </c>
      <c r="N50" s="32">
        <v>4</v>
      </c>
      <c r="O50" s="32">
        <v>5</v>
      </c>
      <c r="P50" s="32">
        <v>2</v>
      </c>
      <c r="Q50" s="32">
        <v>5</v>
      </c>
      <c r="R50" s="32">
        <v>4</v>
      </c>
      <c r="S50" s="32">
        <v>2</v>
      </c>
      <c r="T50" s="32" t="s">
        <v>44</v>
      </c>
      <c r="U50" s="36" t="s">
        <v>43</v>
      </c>
      <c r="V50" s="36"/>
      <c r="W50" s="23"/>
      <c r="X50" s="25"/>
      <c r="Y50" s="27"/>
    </row>
    <row r="51" spans="1:262" ht="18">
      <c r="A51" s="1">
        <v>49</v>
      </c>
      <c r="B51" s="19" t="s">
        <v>29</v>
      </c>
      <c r="C51" s="19" t="s">
        <v>30</v>
      </c>
      <c r="D51" s="19" t="s">
        <v>31</v>
      </c>
      <c r="E51" s="19" t="s">
        <v>46</v>
      </c>
      <c r="F51" s="19" t="s">
        <v>121</v>
      </c>
      <c r="G51" s="19" t="s">
        <v>37</v>
      </c>
      <c r="H51" s="19"/>
      <c r="I51" s="19" t="s">
        <v>33</v>
      </c>
      <c r="J51" s="19"/>
      <c r="K51" s="19"/>
      <c r="L51" s="30" t="s">
        <v>39</v>
      </c>
      <c r="M51" s="32">
        <v>5</v>
      </c>
      <c r="N51" s="32">
        <v>4</v>
      </c>
      <c r="O51" s="32">
        <v>4</v>
      </c>
      <c r="P51" s="32">
        <v>5</v>
      </c>
      <c r="Q51" s="32">
        <v>5</v>
      </c>
      <c r="R51" s="32">
        <v>5</v>
      </c>
      <c r="S51" s="32">
        <v>4</v>
      </c>
      <c r="T51" s="32">
        <v>5</v>
      </c>
      <c r="U51" s="36" t="s">
        <v>43</v>
      </c>
      <c r="V51" s="36"/>
      <c r="W51" s="23"/>
      <c r="X51" s="25"/>
      <c r="Y51" s="27"/>
    </row>
    <row r="52" spans="1:262" ht="18">
      <c r="A52" s="1">
        <v>50</v>
      </c>
      <c r="B52" s="19" t="s">
        <v>29</v>
      </c>
      <c r="C52" s="19" t="s">
        <v>30</v>
      </c>
      <c r="D52" s="19" t="s">
        <v>31</v>
      </c>
      <c r="E52" s="19" t="s">
        <v>32</v>
      </c>
      <c r="F52" s="19" t="s">
        <v>197</v>
      </c>
      <c r="G52" s="19" t="s">
        <v>37</v>
      </c>
      <c r="H52" s="19"/>
      <c r="I52" s="19" t="s">
        <v>38</v>
      </c>
      <c r="J52" s="19" t="s">
        <v>43</v>
      </c>
      <c r="K52" s="19"/>
      <c r="L52" s="30" t="s">
        <v>34</v>
      </c>
      <c r="M52" s="32">
        <v>5</v>
      </c>
      <c r="N52" s="32">
        <v>4</v>
      </c>
      <c r="O52" s="32">
        <v>3</v>
      </c>
      <c r="P52" s="32">
        <v>4</v>
      </c>
      <c r="Q52" s="32">
        <v>4</v>
      </c>
      <c r="R52" s="32">
        <v>5</v>
      </c>
      <c r="S52" s="32">
        <v>4</v>
      </c>
      <c r="T52" s="32">
        <v>4</v>
      </c>
      <c r="U52" s="36" t="s">
        <v>43</v>
      </c>
      <c r="V52" s="36"/>
      <c r="W52" s="23"/>
      <c r="X52" s="25"/>
      <c r="Y52" s="27"/>
    </row>
    <row r="53" spans="1:262" ht="18">
      <c r="A53" s="11">
        <v>51</v>
      </c>
      <c r="B53" s="19" t="s">
        <v>29</v>
      </c>
      <c r="C53" s="19" t="s">
        <v>30</v>
      </c>
      <c r="D53" s="19" t="s">
        <v>31</v>
      </c>
      <c r="E53" s="19" t="s">
        <v>32</v>
      </c>
      <c r="F53" s="19" t="s">
        <v>127</v>
      </c>
      <c r="G53" s="19" t="s">
        <v>37</v>
      </c>
      <c r="H53" s="19"/>
      <c r="I53" s="19" t="s">
        <v>38</v>
      </c>
      <c r="J53" s="19"/>
      <c r="K53" s="19"/>
      <c r="L53" s="30" t="s">
        <v>39</v>
      </c>
      <c r="M53" s="32">
        <v>5</v>
      </c>
      <c r="N53" s="32">
        <v>5</v>
      </c>
      <c r="O53" s="32">
        <v>5</v>
      </c>
      <c r="P53" s="32">
        <v>5</v>
      </c>
      <c r="Q53" s="32">
        <v>5</v>
      </c>
      <c r="R53" s="32">
        <v>5</v>
      </c>
      <c r="S53" s="32">
        <v>5</v>
      </c>
      <c r="T53" s="32">
        <v>5</v>
      </c>
      <c r="U53" s="36" t="s">
        <v>43</v>
      </c>
      <c r="V53" s="36"/>
      <c r="W53" s="23"/>
      <c r="X53" s="25"/>
      <c r="Y53" s="27" t="s">
        <v>198</v>
      </c>
    </row>
    <row r="54" spans="1:262" ht="18">
      <c r="A54" s="11">
        <v>52</v>
      </c>
      <c r="B54" s="19" t="s">
        <v>29</v>
      </c>
      <c r="C54" s="19" t="s">
        <v>30</v>
      </c>
      <c r="D54" s="19" t="s">
        <v>31</v>
      </c>
      <c r="E54" s="19" t="s">
        <v>32</v>
      </c>
      <c r="F54" s="19" t="s">
        <v>199</v>
      </c>
      <c r="G54" s="19" t="s">
        <v>37</v>
      </c>
      <c r="H54" s="19"/>
      <c r="I54" s="19" t="s">
        <v>38</v>
      </c>
      <c r="J54" s="19"/>
      <c r="K54" s="19"/>
      <c r="L54" s="30" t="s">
        <v>68</v>
      </c>
      <c r="M54" s="32">
        <v>4</v>
      </c>
      <c r="N54" s="32">
        <v>4</v>
      </c>
      <c r="O54" s="32">
        <v>5</v>
      </c>
      <c r="P54" s="32">
        <v>1</v>
      </c>
      <c r="Q54" s="32">
        <v>5</v>
      </c>
      <c r="R54" s="32">
        <v>5</v>
      </c>
      <c r="S54" s="32">
        <v>5</v>
      </c>
      <c r="T54" s="32">
        <v>5</v>
      </c>
      <c r="U54" s="36" t="s">
        <v>43</v>
      </c>
      <c r="V54" s="36"/>
      <c r="W54" s="23"/>
      <c r="X54" s="25"/>
      <c r="Y54" s="27"/>
    </row>
    <row r="55" spans="1:262" ht="18">
      <c r="A55" s="11">
        <v>53</v>
      </c>
      <c r="B55" s="19" t="s">
        <v>29</v>
      </c>
      <c r="C55" s="19" t="s">
        <v>30</v>
      </c>
      <c r="D55" s="19" t="s">
        <v>31</v>
      </c>
      <c r="E55" s="19" t="s">
        <v>46</v>
      </c>
      <c r="F55" s="19" t="s">
        <v>200</v>
      </c>
      <c r="G55" s="19" t="s">
        <v>37</v>
      </c>
      <c r="H55" s="19"/>
      <c r="I55" s="19" t="s">
        <v>40</v>
      </c>
      <c r="J55" s="19"/>
      <c r="K55" s="19"/>
      <c r="L55" s="30" t="s">
        <v>34</v>
      </c>
      <c r="M55" s="32">
        <v>4</v>
      </c>
      <c r="N55" s="32">
        <v>4</v>
      </c>
      <c r="O55" s="32">
        <v>5</v>
      </c>
      <c r="P55" s="32">
        <v>5</v>
      </c>
      <c r="Q55" s="32">
        <v>4</v>
      </c>
      <c r="R55" s="32">
        <v>4</v>
      </c>
      <c r="S55" s="32">
        <v>5</v>
      </c>
      <c r="T55" s="32">
        <v>5</v>
      </c>
      <c r="U55" s="36" t="s">
        <v>43</v>
      </c>
      <c r="V55" s="36"/>
      <c r="W55" s="23"/>
      <c r="X55" s="25" t="s">
        <v>201</v>
      </c>
      <c r="Y55" s="27"/>
    </row>
    <row r="56" spans="1:262" ht="18">
      <c r="A56" s="11">
        <v>54</v>
      </c>
      <c r="B56" s="19" t="s">
        <v>29</v>
      </c>
      <c r="C56" s="19" t="s">
        <v>30</v>
      </c>
      <c r="D56" s="19" t="s">
        <v>31</v>
      </c>
      <c r="E56" s="19" t="s">
        <v>46</v>
      </c>
      <c r="F56" s="19" t="s">
        <v>66</v>
      </c>
      <c r="G56" s="19" t="s">
        <v>37</v>
      </c>
      <c r="H56" s="19"/>
      <c r="I56" s="19" t="s">
        <v>40</v>
      </c>
      <c r="J56" s="19" t="s">
        <v>41</v>
      </c>
      <c r="K56" s="19"/>
      <c r="L56" s="30" t="s">
        <v>34</v>
      </c>
      <c r="M56" s="32">
        <v>4</v>
      </c>
      <c r="N56" s="32">
        <v>4</v>
      </c>
      <c r="O56" s="32">
        <v>5</v>
      </c>
      <c r="P56" s="32">
        <v>4</v>
      </c>
      <c r="Q56" s="32">
        <v>5</v>
      </c>
      <c r="R56" s="32">
        <v>5</v>
      </c>
      <c r="S56" s="32">
        <v>5</v>
      </c>
      <c r="T56" s="32">
        <v>5</v>
      </c>
      <c r="U56" s="36" t="s">
        <v>38</v>
      </c>
      <c r="V56" s="36"/>
      <c r="W56" s="23"/>
      <c r="X56" s="25" t="s">
        <v>202</v>
      </c>
      <c r="Y56" s="27"/>
    </row>
    <row r="57" spans="1:262" ht="18">
      <c r="A57" s="11">
        <v>55</v>
      </c>
      <c r="B57" s="20" t="s">
        <v>29</v>
      </c>
      <c r="C57" s="19"/>
      <c r="D57" s="19" t="s">
        <v>31</v>
      </c>
      <c r="E57" s="19" t="s">
        <v>46</v>
      </c>
      <c r="F57" s="19" t="s">
        <v>203</v>
      </c>
      <c r="G57" s="19" t="s">
        <v>37</v>
      </c>
      <c r="H57" s="19"/>
      <c r="I57" s="19" t="s">
        <v>40</v>
      </c>
      <c r="J57" s="19"/>
      <c r="K57" s="19"/>
      <c r="L57" s="30" t="s">
        <v>39</v>
      </c>
      <c r="M57" s="32">
        <v>4</v>
      </c>
      <c r="N57" s="32">
        <v>4</v>
      </c>
      <c r="O57" s="32">
        <v>4</v>
      </c>
      <c r="P57" s="32">
        <v>4</v>
      </c>
      <c r="Q57" s="32">
        <v>4</v>
      </c>
      <c r="R57" s="32">
        <v>4</v>
      </c>
      <c r="S57" s="32">
        <v>4</v>
      </c>
      <c r="T57" s="32">
        <v>4</v>
      </c>
      <c r="U57" s="36" t="s">
        <v>43</v>
      </c>
      <c r="V57" s="36"/>
      <c r="W57" s="23"/>
      <c r="X57" s="25"/>
      <c r="Y57" s="27"/>
    </row>
    <row r="58" spans="1:262" ht="18">
      <c r="A58" s="92">
        <v>56</v>
      </c>
      <c r="B58" s="22" t="s">
        <v>29</v>
      </c>
      <c r="C58" s="19" t="s">
        <v>30</v>
      </c>
      <c r="D58" s="19" t="s">
        <v>31</v>
      </c>
      <c r="E58" s="19" t="s">
        <v>32</v>
      </c>
      <c r="F58" s="19" t="s">
        <v>53</v>
      </c>
      <c r="G58" s="19" t="s">
        <v>37</v>
      </c>
      <c r="H58" s="19"/>
      <c r="I58" s="19" t="s">
        <v>41</v>
      </c>
      <c r="J58" s="19" t="s">
        <v>40</v>
      </c>
      <c r="K58" s="19"/>
      <c r="L58" s="30" t="s">
        <v>34</v>
      </c>
      <c r="M58" s="32">
        <v>4</v>
      </c>
      <c r="N58" s="32">
        <v>4</v>
      </c>
      <c r="O58" s="32">
        <v>4</v>
      </c>
      <c r="P58" s="32">
        <v>4</v>
      </c>
      <c r="Q58" s="32">
        <v>5</v>
      </c>
      <c r="R58" s="32">
        <v>4</v>
      </c>
      <c r="S58" s="32">
        <v>5</v>
      </c>
      <c r="T58" s="32">
        <v>5</v>
      </c>
      <c r="U58" s="36" t="s">
        <v>67</v>
      </c>
      <c r="V58" s="36"/>
      <c r="W58" s="23"/>
      <c r="X58" s="25"/>
      <c r="Y58" s="28"/>
    </row>
    <row r="59" spans="1:262" ht="19" thickBot="1">
      <c r="A59" s="103">
        <v>57</v>
      </c>
      <c r="B59" s="93" t="s">
        <v>29</v>
      </c>
      <c r="C59" s="93"/>
      <c r="D59" s="93" t="s">
        <v>31</v>
      </c>
      <c r="E59" s="93" t="s">
        <v>46</v>
      </c>
      <c r="F59" s="93" t="s">
        <v>166</v>
      </c>
      <c r="G59" s="93" t="s">
        <v>49</v>
      </c>
      <c r="H59" s="93"/>
      <c r="I59" s="20" t="s">
        <v>40</v>
      </c>
      <c r="J59" s="93"/>
      <c r="K59" s="93"/>
      <c r="L59" s="94" t="s">
        <v>39</v>
      </c>
      <c r="M59" s="95">
        <v>4</v>
      </c>
      <c r="N59" s="95">
        <v>4</v>
      </c>
      <c r="O59" s="95">
        <v>4</v>
      </c>
      <c r="P59" s="95">
        <v>4</v>
      </c>
      <c r="Q59" s="95">
        <v>5</v>
      </c>
      <c r="R59" s="91">
        <v>3</v>
      </c>
      <c r="S59" s="95">
        <v>4</v>
      </c>
      <c r="T59" s="95">
        <v>3</v>
      </c>
      <c r="U59" s="96" t="s">
        <v>38</v>
      </c>
      <c r="V59" s="96"/>
      <c r="W59" s="97"/>
      <c r="X59" s="98"/>
      <c r="Y59" s="99" t="s">
        <v>204</v>
      </c>
    </row>
    <row r="60" spans="1:262" s="14" customFormat="1" ht="19" thickTop="1">
      <c r="A60" s="11">
        <v>1</v>
      </c>
      <c r="B60" s="21" t="s">
        <v>64</v>
      </c>
      <c r="C60" s="21" t="s">
        <v>65</v>
      </c>
      <c r="D60" s="21" t="s">
        <v>31</v>
      </c>
      <c r="E60" s="21" t="s">
        <v>46</v>
      </c>
      <c r="F60" s="21" t="s">
        <v>203</v>
      </c>
      <c r="G60" s="21" t="s">
        <v>37</v>
      </c>
      <c r="H60" s="21"/>
      <c r="I60" s="129" t="s">
        <v>38</v>
      </c>
      <c r="J60" s="21"/>
      <c r="K60" s="21"/>
      <c r="L60" s="132" t="s">
        <v>34</v>
      </c>
      <c r="M60" s="41">
        <v>5</v>
      </c>
      <c r="N60" s="41">
        <v>5</v>
      </c>
      <c r="O60" s="41">
        <v>5</v>
      </c>
      <c r="P60" s="41">
        <v>5</v>
      </c>
      <c r="Q60" s="41">
        <v>5</v>
      </c>
      <c r="R60" s="130">
        <v>5</v>
      </c>
      <c r="S60" s="41">
        <v>5</v>
      </c>
      <c r="T60" s="41">
        <v>5</v>
      </c>
      <c r="U60" s="35" t="s">
        <v>43</v>
      </c>
      <c r="V60" s="35"/>
      <c r="W60" s="42"/>
      <c r="X60" s="43"/>
      <c r="Y60" s="44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</row>
    <row r="61" spans="1:262" ht="18">
      <c r="A61" s="11">
        <v>2</v>
      </c>
      <c r="B61" s="19" t="s">
        <v>64</v>
      </c>
      <c r="C61" s="19" t="s">
        <v>65</v>
      </c>
      <c r="D61" s="19" t="s">
        <v>31</v>
      </c>
      <c r="E61" s="19" t="s">
        <v>32</v>
      </c>
      <c r="F61" s="19"/>
      <c r="G61" s="19" t="s">
        <v>37</v>
      </c>
      <c r="H61" s="19"/>
      <c r="I61" s="19" t="s">
        <v>41</v>
      </c>
      <c r="J61" s="19"/>
      <c r="K61" s="19"/>
      <c r="L61" s="30" t="s">
        <v>39</v>
      </c>
      <c r="M61" s="32">
        <v>4</v>
      </c>
      <c r="N61" s="32">
        <v>4</v>
      </c>
      <c r="O61" s="32">
        <v>4</v>
      </c>
      <c r="P61" s="32">
        <v>4</v>
      </c>
      <c r="Q61" s="32">
        <v>4</v>
      </c>
      <c r="R61" s="32">
        <v>4</v>
      </c>
      <c r="S61" s="32">
        <v>5</v>
      </c>
      <c r="T61" s="32">
        <v>5</v>
      </c>
      <c r="U61" s="36" t="s">
        <v>67</v>
      </c>
      <c r="V61" s="36"/>
      <c r="W61" s="23"/>
      <c r="X61" s="25"/>
      <c r="Y61" s="27" t="s">
        <v>205</v>
      </c>
    </row>
    <row r="62" spans="1:262" ht="18">
      <c r="A62" s="1">
        <v>3</v>
      </c>
      <c r="B62" s="19" t="s">
        <v>64</v>
      </c>
      <c r="C62" s="19" t="s">
        <v>65</v>
      </c>
      <c r="D62" s="19" t="s">
        <v>31</v>
      </c>
      <c r="E62" s="19" t="s">
        <v>46</v>
      </c>
      <c r="F62" s="19" t="s">
        <v>206</v>
      </c>
      <c r="G62" s="19" t="s">
        <v>37</v>
      </c>
      <c r="H62" s="19"/>
      <c r="I62" s="19" t="s">
        <v>43</v>
      </c>
      <c r="J62" s="19" t="s">
        <v>41</v>
      </c>
      <c r="K62" s="19"/>
      <c r="L62" s="30" t="s">
        <v>39</v>
      </c>
      <c r="M62" s="32">
        <v>5</v>
      </c>
      <c r="N62" s="32">
        <v>5</v>
      </c>
      <c r="O62" s="32">
        <v>5</v>
      </c>
      <c r="P62" s="32">
        <v>5</v>
      </c>
      <c r="Q62" s="32">
        <v>3</v>
      </c>
      <c r="R62" s="32">
        <v>3</v>
      </c>
      <c r="S62" s="32">
        <v>5</v>
      </c>
      <c r="T62" s="32">
        <v>5</v>
      </c>
      <c r="U62" s="36" t="s">
        <v>43</v>
      </c>
      <c r="V62" s="36"/>
      <c r="W62" s="23"/>
      <c r="X62" s="25"/>
      <c r="Y62" s="27"/>
    </row>
    <row r="63" spans="1:262" ht="18">
      <c r="A63" s="1">
        <v>4</v>
      </c>
      <c r="B63" s="131" t="s">
        <v>64</v>
      </c>
      <c r="C63" s="19" t="s">
        <v>65</v>
      </c>
      <c r="D63" s="19" t="s">
        <v>31</v>
      </c>
      <c r="E63" s="19" t="s">
        <v>32</v>
      </c>
      <c r="F63" s="19" t="s">
        <v>176</v>
      </c>
      <c r="G63" s="19" t="s">
        <v>37</v>
      </c>
      <c r="H63" s="19"/>
      <c r="I63" s="19" t="s">
        <v>38</v>
      </c>
      <c r="J63" s="19"/>
      <c r="K63" s="19"/>
      <c r="L63" s="30" t="s">
        <v>34</v>
      </c>
      <c r="M63" s="32">
        <v>5</v>
      </c>
      <c r="N63" s="32">
        <v>5</v>
      </c>
      <c r="O63" s="32">
        <v>4</v>
      </c>
      <c r="P63" s="32">
        <v>5</v>
      </c>
      <c r="Q63" s="32">
        <v>5</v>
      </c>
      <c r="R63" s="32">
        <v>5</v>
      </c>
      <c r="S63" s="32">
        <v>5</v>
      </c>
      <c r="T63" s="32">
        <v>5</v>
      </c>
      <c r="U63" s="36" t="s">
        <v>38</v>
      </c>
      <c r="V63" s="36"/>
      <c r="W63" s="23"/>
      <c r="X63" s="25"/>
      <c r="Y63" s="27"/>
    </row>
    <row r="64" spans="1:262" ht="18">
      <c r="A64" s="1">
        <v>5</v>
      </c>
      <c r="B64" s="19" t="s">
        <v>64</v>
      </c>
      <c r="C64" s="19" t="s">
        <v>65</v>
      </c>
      <c r="D64" s="19" t="s">
        <v>31</v>
      </c>
      <c r="E64" s="19" t="s">
        <v>32</v>
      </c>
      <c r="F64" s="19" t="s">
        <v>73</v>
      </c>
      <c r="G64" s="19" t="s">
        <v>37</v>
      </c>
      <c r="H64" s="19"/>
      <c r="I64" s="19" t="s">
        <v>41</v>
      </c>
      <c r="J64" s="19"/>
      <c r="K64" s="19"/>
      <c r="L64" s="30" t="s">
        <v>34</v>
      </c>
      <c r="M64" s="32">
        <v>5</v>
      </c>
      <c r="N64" s="32">
        <v>5</v>
      </c>
      <c r="O64" s="32">
        <v>4</v>
      </c>
      <c r="P64" s="32">
        <v>5</v>
      </c>
      <c r="Q64" s="32">
        <v>4</v>
      </c>
      <c r="R64" s="32">
        <v>5</v>
      </c>
      <c r="S64" s="32">
        <v>5</v>
      </c>
      <c r="T64" s="32">
        <v>5</v>
      </c>
      <c r="U64" s="36" t="s">
        <v>38</v>
      </c>
      <c r="V64" s="36"/>
      <c r="W64" s="23"/>
      <c r="X64" s="25"/>
      <c r="Y64" s="27"/>
    </row>
    <row r="65" spans="1:25" ht="18">
      <c r="A65" s="1">
        <v>6</v>
      </c>
      <c r="B65" s="19" t="s">
        <v>64</v>
      </c>
      <c r="C65" s="19" t="s">
        <v>65</v>
      </c>
      <c r="D65" s="19" t="s">
        <v>31</v>
      </c>
      <c r="E65" s="19" t="s">
        <v>32</v>
      </c>
      <c r="F65" s="19" t="s">
        <v>124</v>
      </c>
      <c r="G65" s="19" t="s">
        <v>37</v>
      </c>
      <c r="H65" s="19"/>
      <c r="I65" s="19" t="s">
        <v>41</v>
      </c>
      <c r="J65" s="19"/>
      <c r="K65" s="19"/>
      <c r="L65" s="30" t="s">
        <v>34</v>
      </c>
      <c r="M65" s="32">
        <v>5</v>
      </c>
      <c r="N65" s="32">
        <v>5</v>
      </c>
      <c r="O65" s="32">
        <v>5</v>
      </c>
      <c r="P65" s="32">
        <v>5</v>
      </c>
      <c r="Q65" s="32">
        <v>4</v>
      </c>
      <c r="R65" s="32">
        <v>4</v>
      </c>
      <c r="S65" s="32">
        <v>5</v>
      </c>
      <c r="T65" s="32">
        <v>5</v>
      </c>
      <c r="U65" s="36" t="s">
        <v>38</v>
      </c>
      <c r="V65" s="36"/>
      <c r="W65" s="23"/>
      <c r="X65" s="25"/>
      <c r="Y65" s="27"/>
    </row>
    <row r="66" spans="1:25" ht="18">
      <c r="A66" s="1">
        <v>7</v>
      </c>
      <c r="B66" s="19" t="s">
        <v>64</v>
      </c>
      <c r="C66" s="19" t="s">
        <v>65</v>
      </c>
      <c r="D66" s="19" t="s">
        <v>31</v>
      </c>
      <c r="E66" s="19" t="s">
        <v>35</v>
      </c>
      <c r="F66" s="19" t="s">
        <v>124</v>
      </c>
      <c r="G66" s="19" t="s">
        <v>37</v>
      </c>
      <c r="H66" s="19"/>
      <c r="I66" s="19" t="s">
        <v>33</v>
      </c>
      <c r="J66" s="19"/>
      <c r="K66" s="19"/>
      <c r="L66" s="30" t="s">
        <v>34</v>
      </c>
      <c r="M66" s="32">
        <v>3</v>
      </c>
      <c r="N66" s="32">
        <v>5</v>
      </c>
      <c r="O66" s="32">
        <v>5</v>
      </c>
      <c r="P66" s="32">
        <v>5</v>
      </c>
      <c r="Q66" s="32">
        <v>5</v>
      </c>
      <c r="R66" s="32">
        <v>4</v>
      </c>
      <c r="S66" s="32">
        <v>5</v>
      </c>
      <c r="T66" s="32">
        <v>4</v>
      </c>
      <c r="U66" s="36" t="s">
        <v>38</v>
      </c>
      <c r="V66" s="36"/>
      <c r="W66" s="23"/>
      <c r="X66" s="25"/>
      <c r="Y66" s="27"/>
    </row>
    <row r="67" spans="1:25" ht="18">
      <c r="A67" s="1">
        <v>8</v>
      </c>
      <c r="B67" s="19" t="s">
        <v>64</v>
      </c>
      <c r="C67" s="19" t="s">
        <v>65</v>
      </c>
      <c r="D67" s="19" t="s">
        <v>31</v>
      </c>
      <c r="E67" s="19" t="s">
        <v>32</v>
      </c>
      <c r="F67" s="19" t="s">
        <v>53</v>
      </c>
      <c r="G67" s="19" t="s">
        <v>37</v>
      </c>
      <c r="H67" s="19"/>
      <c r="I67" s="19" t="s">
        <v>38</v>
      </c>
      <c r="J67" s="19"/>
      <c r="K67" s="19"/>
      <c r="L67" s="30" t="s">
        <v>34</v>
      </c>
      <c r="M67" s="32">
        <v>5</v>
      </c>
      <c r="N67" s="32">
        <v>5</v>
      </c>
      <c r="O67" s="32">
        <v>5</v>
      </c>
      <c r="P67" s="32">
        <v>5</v>
      </c>
      <c r="Q67" s="32">
        <v>5</v>
      </c>
      <c r="R67" s="32">
        <v>5</v>
      </c>
      <c r="S67" s="32">
        <v>5</v>
      </c>
      <c r="T67" s="32">
        <v>5</v>
      </c>
      <c r="U67" s="36" t="s">
        <v>43</v>
      </c>
      <c r="V67" s="36"/>
      <c r="W67" s="23"/>
      <c r="X67" s="25"/>
      <c r="Y67" s="27"/>
    </row>
    <row r="68" spans="1:25" ht="18">
      <c r="A68" s="1">
        <v>9</v>
      </c>
      <c r="B68" s="19" t="s">
        <v>64</v>
      </c>
      <c r="C68" s="19" t="s">
        <v>65</v>
      </c>
      <c r="D68" s="19" t="s">
        <v>31</v>
      </c>
      <c r="E68" s="19" t="s">
        <v>46</v>
      </c>
      <c r="F68" s="19" t="s">
        <v>199</v>
      </c>
      <c r="G68" s="19" t="s">
        <v>37</v>
      </c>
      <c r="H68" s="19"/>
      <c r="I68" s="19" t="s">
        <v>38</v>
      </c>
      <c r="J68" s="19"/>
      <c r="K68" s="19"/>
      <c r="L68" s="30" t="s">
        <v>34</v>
      </c>
      <c r="M68" s="32">
        <v>5</v>
      </c>
      <c r="N68" s="32">
        <v>5</v>
      </c>
      <c r="O68" s="32">
        <v>5</v>
      </c>
      <c r="P68" s="32">
        <v>5</v>
      </c>
      <c r="Q68" s="32">
        <v>5</v>
      </c>
      <c r="R68" s="32">
        <v>5</v>
      </c>
      <c r="S68" s="32">
        <v>5</v>
      </c>
      <c r="T68" s="32">
        <v>5</v>
      </c>
      <c r="U68" s="36" t="s">
        <v>38</v>
      </c>
      <c r="V68" s="36"/>
      <c r="W68" s="23"/>
      <c r="X68" s="25"/>
      <c r="Y68" s="27"/>
    </row>
    <row r="69" spans="1:25" ht="18">
      <c r="A69" s="1">
        <v>10</v>
      </c>
      <c r="B69" s="19" t="s">
        <v>64</v>
      </c>
      <c r="C69" s="19" t="s">
        <v>65</v>
      </c>
      <c r="D69" s="19" t="s">
        <v>31</v>
      </c>
      <c r="E69" s="19" t="s">
        <v>32</v>
      </c>
      <c r="F69" s="19" t="s">
        <v>199</v>
      </c>
      <c r="G69" s="19" t="s">
        <v>37</v>
      </c>
      <c r="H69" s="19"/>
      <c r="I69" s="19" t="s">
        <v>38</v>
      </c>
      <c r="J69" s="19"/>
      <c r="K69" s="19"/>
      <c r="L69" s="30" t="s">
        <v>34</v>
      </c>
      <c r="M69" s="32">
        <v>5</v>
      </c>
      <c r="N69" s="32">
        <v>5</v>
      </c>
      <c r="O69" s="32">
        <v>5</v>
      </c>
      <c r="P69" s="32">
        <v>5</v>
      </c>
      <c r="Q69" s="32">
        <v>5</v>
      </c>
      <c r="R69" s="32">
        <v>5</v>
      </c>
      <c r="S69" s="32">
        <v>5</v>
      </c>
      <c r="T69" s="32">
        <v>5</v>
      </c>
      <c r="U69" s="36" t="s">
        <v>43</v>
      </c>
      <c r="V69" s="36"/>
      <c r="W69" s="23"/>
      <c r="X69" s="25"/>
      <c r="Y69" s="27"/>
    </row>
    <row r="70" spans="1:25" ht="18">
      <c r="A70" s="1">
        <v>11</v>
      </c>
      <c r="B70" s="19" t="s">
        <v>64</v>
      </c>
      <c r="C70" s="19" t="s">
        <v>72</v>
      </c>
      <c r="D70" s="19" t="s">
        <v>56</v>
      </c>
      <c r="E70" s="19" t="s">
        <v>32</v>
      </c>
      <c r="F70" s="19" t="s">
        <v>207</v>
      </c>
      <c r="G70" s="19" t="s">
        <v>33</v>
      </c>
      <c r="H70" s="19" t="s">
        <v>208</v>
      </c>
      <c r="I70" s="19" t="s">
        <v>38</v>
      </c>
      <c r="J70" s="19"/>
      <c r="K70" s="19"/>
      <c r="L70" s="30" t="s">
        <v>39</v>
      </c>
      <c r="M70" s="32">
        <v>4</v>
      </c>
      <c r="N70" s="32">
        <v>3</v>
      </c>
      <c r="O70" s="32">
        <v>5</v>
      </c>
      <c r="P70" s="32">
        <v>4</v>
      </c>
      <c r="Q70" s="32">
        <v>4</v>
      </c>
      <c r="R70" s="32">
        <v>4</v>
      </c>
      <c r="S70" s="32">
        <v>5</v>
      </c>
      <c r="T70" s="32">
        <v>3</v>
      </c>
      <c r="U70" s="36" t="s">
        <v>33</v>
      </c>
      <c r="V70" s="36"/>
      <c r="W70" s="23" t="s">
        <v>209</v>
      </c>
      <c r="X70" s="25" t="s">
        <v>210</v>
      </c>
      <c r="Y70" s="27"/>
    </row>
    <row r="71" spans="1:25" ht="18">
      <c r="A71" s="1">
        <v>12</v>
      </c>
      <c r="B71" s="19" t="s">
        <v>64</v>
      </c>
      <c r="C71" s="19" t="s">
        <v>65</v>
      </c>
      <c r="D71" s="19" t="s">
        <v>31</v>
      </c>
      <c r="E71" s="19" t="s">
        <v>32</v>
      </c>
      <c r="F71" s="19" t="s">
        <v>122</v>
      </c>
      <c r="G71" s="19" t="s">
        <v>37</v>
      </c>
      <c r="H71" s="19"/>
      <c r="I71" s="19" t="s">
        <v>50</v>
      </c>
      <c r="J71" s="19"/>
      <c r="K71" s="19"/>
      <c r="L71" s="30" t="s">
        <v>39</v>
      </c>
      <c r="M71" s="32">
        <v>4</v>
      </c>
      <c r="N71" s="32">
        <v>5</v>
      </c>
      <c r="O71" s="32">
        <v>5</v>
      </c>
      <c r="P71" s="32">
        <v>5</v>
      </c>
      <c r="Q71" s="32">
        <v>4</v>
      </c>
      <c r="R71" s="32">
        <v>5</v>
      </c>
      <c r="S71" s="32">
        <v>4</v>
      </c>
      <c r="T71" s="32">
        <v>3</v>
      </c>
      <c r="U71" s="36" t="s">
        <v>43</v>
      </c>
      <c r="V71" s="36"/>
      <c r="W71" s="23"/>
      <c r="X71" s="25"/>
      <c r="Y71" s="27"/>
    </row>
    <row r="72" spans="1:25" ht="18">
      <c r="A72" s="1">
        <v>13</v>
      </c>
      <c r="B72" s="19" t="s">
        <v>64</v>
      </c>
      <c r="C72" s="19" t="s">
        <v>65</v>
      </c>
      <c r="D72" s="19" t="s">
        <v>31</v>
      </c>
      <c r="E72" s="19" t="s">
        <v>32</v>
      </c>
      <c r="F72" s="19" t="s">
        <v>66</v>
      </c>
      <c r="G72" s="19" t="s">
        <v>37</v>
      </c>
      <c r="H72" s="19"/>
      <c r="I72" s="19" t="s">
        <v>38</v>
      </c>
      <c r="J72" s="19"/>
      <c r="K72" s="19"/>
      <c r="L72" s="30" t="s">
        <v>34</v>
      </c>
      <c r="M72" s="32">
        <v>5</v>
      </c>
      <c r="N72" s="32">
        <v>5</v>
      </c>
      <c r="O72" s="32">
        <v>5</v>
      </c>
      <c r="P72" s="32">
        <v>4</v>
      </c>
      <c r="Q72" s="32">
        <v>5</v>
      </c>
      <c r="R72" s="32">
        <v>4</v>
      </c>
      <c r="S72" s="32">
        <v>5</v>
      </c>
      <c r="T72" s="32">
        <v>5</v>
      </c>
      <c r="U72" s="36" t="s">
        <v>43</v>
      </c>
      <c r="V72" s="36"/>
      <c r="W72" s="23"/>
      <c r="X72" s="25" t="s">
        <v>211</v>
      </c>
      <c r="Y72" s="27" t="s">
        <v>212</v>
      </c>
    </row>
    <row r="73" spans="1:25" ht="18.75" customHeight="1">
      <c r="A73" s="1">
        <v>14</v>
      </c>
      <c r="B73" s="19" t="s">
        <v>64</v>
      </c>
      <c r="C73" s="19" t="s">
        <v>65</v>
      </c>
      <c r="D73" s="19" t="s">
        <v>31</v>
      </c>
      <c r="E73" s="19" t="s">
        <v>32</v>
      </c>
      <c r="F73" s="19" t="s">
        <v>213</v>
      </c>
      <c r="G73" s="19" t="s">
        <v>61</v>
      </c>
      <c r="H73" s="19" t="s">
        <v>214</v>
      </c>
      <c r="I73" s="19" t="s">
        <v>41</v>
      </c>
      <c r="J73" s="19"/>
      <c r="K73" s="19"/>
      <c r="L73" s="30" t="s">
        <v>39</v>
      </c>
      <c r="M73" s="32">
        <v>2</v>
      </c>
      <c r="N73" s="32">
        <v>3</v>
      </c>
      <c r="O73" s="32">
        <v>4</v>
      </c>
      <c r="P73" s="32">
        <v>4</v>
      </c>
      <c r="Q73" s="32">
        <v>3</v>
      </c>
      <c r="R73" s="32">
        <v>2</v>
      </c>
      <c r="S73" s="32">
        <v>3</v>
      </c>
      <c r="T73" s="32">
        <v>5</v>
      </c>
      <c r="U73" s="36" t="s">
        <v>67</v>
      </c>
      <c r="V73" s="36"/>
      <c r="W73" s="23"/>
      <c r="X73" s="25"/>
      <c r="Y73" s="27"/>
    </row>
    <row r="74" spans="1:25" ht="18">
      <c r="A74" s="1">
        <v>15</v>
      </c>
      <c r="B74" s="19" t="s">
        <v>64</v>
      </c>
      <c r="C74" s="19" t="s">
        <v>65</v>
      </c>
      <c r="D74" s="19" t="s">
        <v>31</v>
      </c>
      <c r="E74" s="19" t="s">
        <v>32</v>
      </c>
      <c r="F74" s="20" t="s">
        <v>126</v>
      </c>
      <c r="G74" s="20" t="s">
        <v>37</v>
      </c>
      <c r="H74" s="19"/>
      <c r="I74" s="19" t="s">
        <v>40</v>
      </c>
      <c r="J74" s="19"/>
      <c r="K74" s="19"/>
      <c r="L74" s="30" t="s">
        <v>39</v>
      </c>
      <c r="M74" s="91">
        <v>5</v>
      </c>
      <c r="N74" s="91">
        <v>4</v>
      </c>
      <c r="O74" s="91">
        <v>3</v>
      </c>
      <c r="P74" s="91">
        <v>5</v>
      </c>
      <c r="Q74" s="32">
        <v>5</v>
      </c>
      <c r="R74" s="91">
        <v>5</v>
      </c>
      <c r="S74" s="91">
        <v>4</v>
      </c>
      <c r="T74" s="91">
        <v>5</v>
      </c>
      <c r="U74" s="36" t="s">
        <v>43</v>
      </c>
      <c r="V74" s="36"/>
      <c r="W74" s="23"/>
      <c r="X74" s="25"/>
      <c r="Y74" s="27"/>
    </row>
    <row r="75" spans="1:25" ht="18">
      <c r="A75" s="1">
        <v>16</v>
      </c>
      <c r="B75" s="19" t="s">
        <v>64</v>
      </c>
      <c r="C75" s="19" t="s">
        <v>65</v>
      </c>
      <c r="D75" s="19" t="s">
        <v>31</v>
      </c>
      <c r="E75" s="19" t="s">
        <v>32</v>
      </c>
      <c r="F75" s="19"/>
      <c r="G75" s="19" t="s">
        <v>37</v>
      </c>
      <c r="H75" s="19"/>
      <c r="I75" s="19" t="s">
        <v>38</v>
      </c>
      <c r="J75" s="19"/>
      <c r="K75" s="19"/>
      <c r="L75" s="30" t="s">
        <v>34</v>
      </c>
      <c r="M75" s="32">
        <v>5</v>
      </c>
      <c r="N75" s="32">
        <v>4</v>
      </c>
      <c r="O75" s="32">
        <v>3</v>
      </c>
      <c r="P75" s="32">
        <v>3</v>
      </c>
      <c r="Q75" s="32">
        <v>5</v>
      </c>
      <c r="R75" s="32">
        <v>5</v>
      </c>
      <c r="S75" s="32">
        <v>3</v>
      </c>
      <c r="T75" s="32">
        <v>3</v>
      </c>
      <c r="U75" s="36" t="s">
        <v>38</v>
      </c>
      <c r="V75" s="36"/>
      <c r="W75" s="23"/>
      <c r="X75" s="25" t="s">
        <v>215</v>
      </c>
      <c r="Y75" s="27" t="s">
        <v>216</v>
      </c>
    </row>
    <row r="76" spans="1:25" ht="18">
      <c r="A76" s="1">
        <v>17</v>
      </c>
      <c r="B76" s="19" t="s">
        <v>64</v>
      </c>
      <c r="C76" s="19" t="s">
        <v>65</v>
      </c>
      <c r="D76" s="19" t="s">
        <v>31</v>
      </c>
      <c r="E76" s="19" t="s">
        <v>32</v>
      </c>
      <c r="F76" s="19" t="s">
        <v>167</v>
      </c>
      <c r="G76" s="19" t="s">
        <v>37</v>
      </c>
      <c r="H76" s="19"/>
      <c r="I76" s="19" t="s">
        <v>38</v>
      </c>
      <c r="J76" s="19"/>
      <c r="K76" s="19"/>
      <c r="L76" s="30" t="s">
        <v>34</v>
      </c>
      <c r="M76" s="32">
        <v>4</v>
      </c>
      <c r="N76" s="32">
        <v>5</v>
      </c>
      <c r="O76" s="32">
        <v>5</v>
      </c>
      <c r="P76" s="32">
        <v>5</v>
      </c>
      <c r="Q76" s="32">
        <v>5</v>
      </c>
      <c r="R76" s="32">
        <v>5</v>
      </c>
      <c r="S76" s="32">
        <v>5</v>
      </c>
      <c r="T76" s="32">
        <v>5</v>
      </c>
      <c r="U76" s="36" t="s">
        <v>38</v>
      </c>
      <c r="V76" s="36"/>
      <c r="W76" s="23"/>
      <c r="X76" s="25"/>
      <c r="Y76" s="27"/>
    </row>
    <row r="77" spans="1:25" ht="18">
      <c r="A77" s="1">
        <v>18</v>
      </c>
      <c r="B77" s="19" t="s">
        <v>64</v>
      </c>
      <c r="C77" s="19" t="s">
        <v>65</v>
      </c>
      <c r="D77" s="19" t="s">
        <v>31</v>
      </c>
      <c r="E77" s="19" t="s">
        <v>46</v>
      </c>
      <c r="F77" s="19" t="s">
        <v>124</v>
      </c>
      <c r="G77" s="19" t="s">
        <v>37</v>
      </c>
      <c r="H77" s="19"/>
      <c r="I77" s="19" t="s">
        <v>41</v>
      </c>
      <c r="J77" s="19"/>
      <c r="K77" s="19"/>
      <c r="L77" s="30" t="s">
        <v>39</v>
      </c>
      <c r="M77" s="32">
        <v>4</v>
      </c>
      <c r="N77" s="32">
        <v>4</v>
      </c>
      <c r="O77" s="32">
        <v>5</v>
      </c>
      <c r="P77" s="32">
        <v>5</v>
      </c>
      <c r="Q77" s="32">
        <v>5</v>
      </c>
      <c r="R77" s="32">
        <v>5</v>
      </c>
      <c r="S77" s="32">
        <v>5</v>
      </c>
      <c r="T77" s="32">
        <v>4</v>
      </c>
      <c r="U77" s="36" t="s">
        <v>38</v>
      </c>
      <c r="V77" s="36"/>
      <c r="W77" s="23"/>
      <c r="X77" s="25"/>
      <c r="Y77" s="27"/>
    </row>
    <row r="78" spans="1:25" ht="18">
      <c r="A78" s="1">
        <v>19</v>
      </c>
      <c r="B78" s="19" t="s">
        <v>64</v>
      </c>
      <c r="C78" s="19" t="s">
        <v>65</v>
      </c>
      <c r="D78" s="19" t="s">
        <v>31</v>
      </c>
      <c r="E78" s="19" t="s">
        <v>46</v>
      </c>
      <c r="F78" s="19" t="s">
        <v>217</v>
      </c>
      <c r="G78" s="19" t="s">
        <v>37</v>
      </c>
      <c r="H78" s="19"/>
      <c r="I78" s="19" t="s">
        <v>40</v>
      </c>
      <c r="J78" s="19"/>
      <c r="K78" s="19"/>
      <c r="L78" s="30" t="s">
        <v>34</v>
      </c>
      <c r="M78" s="32">
        <v>5</v>
      </c>
      <c r="N78" s="32">
        <v>5</v>
      </c>
      <c r="O78" s="32">
        <v>5</v>
      </c>
      <c r="P78" s="32">
        <v>5</v>
      </c>
      <c r="Q78" s="32">
        <v>5</v>
      </c>
      <c r="R78" s="32">
        <v>5</v>
      </c>
      <c r="S78" s="32">
        <v>5</v>
      </c>
      <c r="T78" s="32">
        <v>5</v>
      </c>
      <c r="U78" s="36" t="s">
        <v>38</v>
      </c>
      <c r="V78" s="36"/>
      <c r="W78" s="23"/>
      <c r="X78" s="25"/>
      <c r="Y78" s="27"/>
    </row>
    <row r="79" spans="1:25" ht="18">
      <c r="A79" s="1">
        <v>20</v>
      </c>
      <c r="B79" s="19" t="s">
        <v>64</v>
      </c>
      <c r="C79" s="19" t="s">
        <v>65</v>
      </c>
      <c r="D79" s="19" t="s">
        <v>31</v>
      </c>
      <c r="E79" s="19" t="s">
        <v>32</v>
      </c>
      <c r="F79" s="19" t="s">
        <v>218</v>
      </c>
      <c r="G79" s="19" t="s">
        <v>37</v>
      </c>
      <c r="H79" s="19"/>
      <c r="I79" s="19" t="s">
        <v>38</v>
      </c>
      <c r="J79" s="19"/>
      <c r="K79" s="19"/>
      <c r="L79" s="30" t="s">
        <v>39</v>
      </c>
      <c r="M79" s="32">
        <v>4</v>
      </c>
      <c r="N79" s="32">
        <v>5</v>
      </c>
      <c r="O79" s="32">
        <v>5</v>
      </c>
      <c r="P79" s="32">
        <v>5</v>
      </c>
      <c r="Q79" s="32">
        <v>5</v>
      </c>
      <c r="R79" s="32">
        <v>5</v>
      </c>
      <c r="S79" s="32">
        <v>5</v>
      </c>
      <c r="T79" s="32">
        <v>5</v>
      </c>
      <c r="U79" s="36" t="s">
        <v>38</v>
      </c>
      <c r="V79" s="36"/>
      <c r="W79" s="23"/>
      <c r="X79" s="25"/>
      <c r="Y79" s="27" t="s">
        <v>219</v>
      </c>
    </row>
    <row r="80" spans="1:25" ht="18">
      <c r="A80" s="1">
        <v>21</v>
      </c>
      <c r="B80" s="19" t="s">
        <v>64</v>
      </c>
      <c r="C80" s="19"/>
      <c r="D80" s="19" t="s">
        <v>31</v>
      </c>
      <c r="E80" s="19" t="s">
        <v>44</v>
      </c>
      <c r="F80" s="19"/>
      <c r="G80" s="19" t="s">
        <v>33</v>
      </c>
      <c r="H80" s="19"/>
      <c r="I80" s="19" t="s">
        <v>33</v>
      </c>
      <c r="J80" s="19"/>
      <c r="K80" s="19"/>
      <c r="L80" s="30" t="s">
        <v>55</v>
      </c>
      <c r="M80" s="32">
        <v>5</v>
      </c>
      <c r="N80" s="32">
        <v>5</v>
      </c>
      <c r="O80" s="32">
        <v>3</v>
      </c>
      <c r="P80" s="32">
        <v>3</v>
      </c>
      <c r="Q80" s="32">
        <v>5</v>
      </c>
      <c r="R80" s="32">
        <v>5</v>
      </c>
      <c r="S80" s="32">
        <v>5</v>
      </c>
      <c r="T80" s="32">
        <v>5</v>
      </c>
      <c r="U80" s="36" t="s">
        <v>43</v>
      </c>
      <c r="V80" s="36"/>
      <c r="W80" s="23"/>
      <c r="X80" s="25"/>
      <c r="Y80" s="27"/>
    </row>
    <row r="81" spans="1:25" ht="18">
      <c r="A81" s="1">
        <v>22</v>
      </c>
      <c r="B81" s="19" t="s">
        <v>64</v>
      </c>
      <c r="C81" s="19"/>
      <c r="D81" s="19" t="s">
        <v>31</v>
      </c>
      <c r="E81" s="19" t="s">
        <v>44</v>
      </c>
      <c r="F81" s="19"/>
      <c r="G81" s="19" t="s">
        <v>33</v>
      </c>
      <c r="H81" s="19"/>
      <c r="I81" s="19" t="s">
        <v>33</v>
      </c>
      <c r="J81" s="19" t="s">
        <v>38</v>
      </c>
      <c r="K81" s="19"/>
      <c r="L81" s="30" t="s">
        <v>39</v>
      </c>
      <c r="M81" s="32">
        <v>4</v>
      </c>
      <c r="N81" s="32">
        <v>4</v>
      </c>
      <c r="O81" s="32">
        <v>4</v>
      </c>
      <c r="P81" s="32">
        <v>3</v>
      </c>
      <c r="Q81" s="32">
        <v>3</v>
      </c>
      <c r="R81" s="32">
        <v>3</v>
      </c>
      <c r="S81" s="32">
        <v>3</v>
      </c>
      <c r="T81" s="32">
        <v>4</v>
      </c>
      <c r="U81" s="36" t="s">
        <v>43</v>
      </c>
      <c r="V81" s="36"/>
      <c r="W81" s="23"/>
      <c r="X81" s="25"/>
      <c r="Y81" s="27"/>
    </row>
    <row r="82" spans="1:25" ht="18">
      <c r="A82" s="1">
        <v>23</v>
      </c>
      <c r="B82" s="19" t="s">
        <v>64</v>
      </c>
      <c r="C82" s="19" t="s">
        <v>65</v>
      </c>
      <c r="D82" s="19" t="s">
        <v>31</v>
      </c>
      <c r="E82" s="19" t="s">
        <v>46</v>
      </c>
      <c r="F82" s="19" t="s">
        <v>220</v>
      </c>
      <c r="G82" s="19" t="s">
        <v>37</v>
      </c>
      <c r="H82" s="19"/>
      <c r="I82" s="19" t="s">
        <v>41</v>
      </c>
      <c r="J82" s="19"/>
      <c r="K82" s="19"/>
      <c r="L82" s="30" t="s">
        <v>39</v>
      </c>
      <c r="M82" s="32">
        <v>4</v>
      </c>
      <c r="N82" s="32">
        <v>4</v>
      </c>
      <c r="O82" s="32">
        <v>5</v>
      </c>
      <c r="P82" s="32">
        <v>5</v>
      </c>
      <c r="Q82" s="32">
        <v>5</v>
      </c>
      <c r="R82" s="32">
        <v>5</v>
      </c>
      <c r="S82" s="32">
        <v>4</v>
      </c>
      <c r="T82" s="32">
        <v>4</v>
      </c>
      <c r="U82" s="36" t="s">
        <v>38</v>
      </c>
      <c r="V82" s="36"/>
      <c r="W82" s="23"/>
      <c r="X82" s="25"/>
      <c r="Y82" s="27" t="s">
        <v>221</v>
      </c>
    </row>
    <row r="83" spans="1:25" ht="18">
      <c r="A83" s="1">
        <v>24</v>
      </c>
      <c r="B83" s="19" t="s">
        <v>64</v>
      </c>
      <c r="C83" s="19" t="s">
        <v>65</v>
      </c>
      <c r="D83" s="19" t="s">
        <v>31</v>
      </c>
      <c r="E83" s="19" t="s">
        <v>32</v>
      </c>
      <c r="F83" s="19" t="s">
        <v>222</v>
      </c>
      <c r="G83" s="19" t="s">
        <v>33</v>
      </c>
      <c r="H83" s="19"/>
      <c r="I83" s="19" t="s">
        <v>40</v>
      </c>
      <c r="J83" s="19"/>
      <c r="K83" s="19"/>
      <c r="L83" s="30" t="s">
        <v>34</v>
      </c>
      <c r="M83" s="32">
        <v>5</v>
      </c>
      <c r="N83" s="32">
        <v>5</v>
      </c>
      <c r="O83" s="32">
        <v>5</v>
      </c>
      <c r="P83" s="32">
        <v>5</v>
      </c>
      <c r="Q83" s="32">
        <v>5</v>
      </c>
      <c r="R83" s="32">
        <v>5</v>
      </c>
      <c r="S83" s="32">
        <v>5</v>
      </c>
      <c r="T83" s="32">
        <v>5</v>
      </c>
      <c r="U83" s="36" t="s">
        <v>43</v>
      </c>
      <c r="V83" s="36"/>
      <c r="W83" s="23"/>
      <c r="X83" s="25"/>
      <c r="Y83" s="27"/>
    </row>
    <row r="84" spans="1:25" ht="18">
      <c r="A84" s="1">
        <v>25</v>
      </c>
      <c r="B84" s="19" t="s">
        <v>64</v>
      </c>
      <c r="C84" s="19" t="s">
        <v>65</v>
      </c>
      <c r="D84" s="19" t="s">
        <v>31</v>
      </c>
      <c r="E84" s="19" t="s">
        <v>32</v>
      </c>
      <c r="F84" s="19" t="s">
        <v>222</v>
      </c>
      <c r="G84" s="19" t="s">
        <v>33</v>
      </c>
      <c r="H84" s="19"/>
      <c r="I84" s="19" t="s">
        <v>40</v>
      </c>
      <c r="J84" s="19"/>
      <c r="K84" s="19"/>
      <c r="L84" s="30" t="s">
        <v>34</v>
      </c>
      <c r="M84" s="32">
        <v>5</v>
      </c>
      <c r="N84" s="32">
        <v>5</v>
      </c>
      <c r="O84" s="32">
        <v>5</v>
      </c>
      <c r="P84" s="32">
        <v>5</v>
      </c>
      <c r="Q84" s="32">
        <v>5</v>
      </c>
      <c r="R84" s="32">
        <v>5</v>
      </c>
      <c r="S84" s="32">
        <v>5</v>
      </c>
      <c r="T84" s="32">
        <v>5</v>
      </c>
      <c r="U84" s="36" t="s">
        <v>43</v>
      </c>
      <c r="V84" s="36"/>
      <c r="W84" s="23"/>
      <c r="X84" s="25"/>
      <c r="Y84" s="27"/>
    </row>
    <row r="85" spans="1:25" ht="18">
      <c r="A85" s="1">
        <v>26</v>
      </c>
      <c r="B85" s="19" t="s">
        <v>64</v>
      </c>
      <c r="C85" s="19" t="s">
        <v>65</v>
      </c>
      <c r="D85" s="19" t="s">
        <v>31</v>
      </c>
      <c r="E85" s="19" t="s">
        <v>32</v>
      </c>
      <c r="F85" s="19" t="s">
        <v>223</v>
      </c>
      <c r="G85" s="19" t="s">
        <v>37</v>
      </c>
      <c r="H85" s="19"/>
      <c r="I85" s="19" t="s">
        <v>38</v>
      </c>
      <c r="J85" s="19"/>
      <c r="K85" s="19"/>
      <c r="L85" s="30" t="s">
        <v>39</v>
      </c>
      <c r="M85" s="32">
        <v>4</v>
      </c>
      <c r="N85" s="32">
        <v>4</v>
      </c>
      <c r="O85" s="32">
        <v>5</v>
      </c>
      <c r="P85" s="32">
        <v>5</v>
      </c>
      <c r="Q85" s="32">
        <v>5</v>
      </c>
      <c r="R85" s="32">
        <v>4</v>
      </c>
      <c r="S85" s="32">
        <v>4</v>
      </c>
      <c r="T85" s="32">
        <v>3</v>
      </c>
      <c r="U85" s="36" t="s">
        <v>43</v>
      </c>
      <c r="V85" s="36"/>
      <c r="W85" s="23"/>
      <c r="X85" s="25"/>
      <c r="Y85" s="27"/>
    </row>
    <row r="86" spans="1:25" ht="18">
      <c r="A86" s="1">
        <v>27</v>
      </c>
      <c r="B86" s="19" t="s">
        <v>64</v>
      </c>
      <c r="C86" s="19" t="s">
        <v>65</v>
      </c>
      <c r="D86" s="19" t="s">
        <v>31</v>
      </c>
      <c r="E86" s="19" t="s">
        <v>32</v>
      </c>
      <c r="F86" s="19" t="s">
        <v>203</v>
      </c>
      <c r="G86" s="19" t="s">
        <v>37</v>
      </c>
      <c r="H86" s="19"/>
      <c r="I86" s="19" t="s">
        <v>38</v>
      </c>
      <c r="J86" s="19"/>
      <c r="K86" s="19"/>
      <c r="L86" s="30" t="s">
        <v>34</v>
      </c>
      <c r="M86" s="32">
        <v>5</v>
      </c>
      <c r="N86" s="32">
        <v>5</v>
      </c>
      <c r="O86" s="32">
        <v>4</v>
      </c>
      <c r="P86" s="32">
        <v>5</v>
      </c>
      <c r="Q86" s="32">
        <v>5</v>
      </c>
      <c r="R86" s="32">
        <v>5</v>
      </c>
      <c r="S86" s="32">
        <v>5</v>
      </c>
      <c r="T86" s="32">
        <v>5</v>
      </c>
      <c r="U86" s="36" t="s">
        <v>43</v>
      </c>
      <c r="V86" s="36"/>
      <c r="W86" s="23"/>
      <c r="X86" s="25" t="s">
        <v>224</v>
      </c>
      <c r="Y86" s="27"/>
    </row>
    <row r="87" spans="1:25" ht="18">
      <c r="A87" s="1">
        <v>28</v>
      </c>
      <c r="B87" s="19" t="s">
        <v>64</v>
      </c>
      <c r="C87" s="19" t="s">
        <v>65</v>
      </c>
      <c r="D87" s="19" t="s">
        <v>56</v>
      </c>
      <c r="E87" s="19" t="s">
        <v>35</v>
      </c>
      <c r="F87" s="19" t="s">
        <v>225</v>
      </c>
      <c r="G87" s="19" t="s">
        <v>37</v>
      </c>
      <c r="H87" s="19"/>
      <c r="I87" s="19" t="s">
        <v>38</v>
      </c>
      <c r="J87" s="19"/>
      <c r="K87" s="19"/>
      <c r="L87" s="30" t="s">
        <v>39</v>
      </c>
      <c r="M87" s="32">
        <v>4</v>
      </c>
      <c r="N87" s="32">
        <v>4</v>
      </c>
      <c r="O87" s="32">
        <v>5</v>
      </c>
      <c r="P87" s="32">
        <v>4</v>
      </c>
      <c r="Q87" s="32">
        <v>4</v>
      </c>
      <c r="R87" s="32">
        <v>3</v>
      </c>
      <c r="S87" s="32">
        <v>3</v>
      </c>
      <c r="T87" s="32">
        <v>3</v>
      </c>
      <c r="U87" s="36" t="s">
        <v>38</v>
      </c>
      <c r="V87" s="36"/>
      <c r="W87" s="23"/>
      <c r="X87" s="25" t="s">
        <v>226</v>
      </c>
      <c r="Y87" s="27"/>
    </row>
    <row r="88" spans="1:25" ht="18">
      <c r="A88" s="1">
        <v>29</v>
      </c>
      <c r="B88" s="19" t="s">
        <v>64</v>
      </c>
      <c r="C88" s="19" t="s">
        <v>65</v>
      </c>
      <c r="D88" s="19" t="s">
        <v>31</v>
      </c>
      <c r="E88" s="19" t="s">
        <v>32</v>
      </c>
      <c r="F88" s="19" t="s">
        <v>227</v>
      </c>
      <c r="G88" s="19" t="s">
        <v>37</v>
      </c>
      <c r="H88" s="19"/>
      <c r="I88" s="19" t="s">
        <v>41</v>
      </c>
      <c r="J88" s="19"/>
      <c r="K88" s="19"/>
      <c r="L88" s="30" t="s">
        <v>34</v>
      </c>
      <c r="M88" s="32">
        <v>5</v>
      </c>
      <c r="N88" s="32">
        <v>4</v>
      </c>
      <c r="O88" s="32">
        <v>5</v>
      </c>
      <c r="P88" s="32">
        <v>5</v>
      </c>
      <c r="Q88" s="32">
        <v>5</v>
      </c>
      <c r="R88" s="32">
        <v>4</v>
      </c>
      <c r="S88" s="32">
        <v>5</v>
      </c>
      <c r="T88" s="32">
        <v>4</v>
      </c>
      <c r="U88" s="36" t="s">
        <v>33</v>
      </c>
      <c r="V88" s="36"/>
      <c r="W88" s="23" t="s">
        <v>228</v>
      </c>
      <c r="X88" s="25"/>
      <c r="Y88" s="27"/>
    </row>
    <row r="89" spans="1:25" ht="18">
      <c r="A89" s="1">
        <v>30</v>
      </c>
      <c r="B89" s="19" t="s">
        <v>64</v>
      </c>
      <c r="C89" s="19"/>
      <c r="D89" s="19" t="s">
        <v>31</v>
      </c>
      <c r="E89" s="19" t="s">
        <v>32</v>
      </c>
      <c r="F89" s="19" t="s">
        <v>121</v>
      </c>
      <c r="G89" s="19" t="s">
        <v>37</v>
      </c>
      <c r="H89" s="19"/>
      <c r="I89" s="19" t="s">
        <v>41</v>
      </c>
      <c r="J89" s="19"/>
      <c r="K89" s="19"/>
      <c r="L89" s="30" t="s">
        <v>34</v>
      </c>
      <c r="M89" s="32">
        <v>5</v>
      </c>
      <c r="N89" s="32">
        <v>5</v>
      </c>
      <c r="O89" s="32">
        <v>5</v>
      </c>
      <c r="P89" s="32">
        <v>5</v>
      </c>
      <c r="Q89" s="32">
        <v>5</v>
      </c>
      <c r="R89" s="32">
        <v>5</v>
      </c>
      <c r="S89" s="32">
        <v>5</v>
      </c>
      <c r="T89" s="32">
        <v>5</v>
      </c>
      <c r="U89" s="36" t="s">
        <v>33</v>
      </c>
      <c r="V89" s="36"/>
      <c r="W89" s="23" t="s">
        <v>229</v>
      </c>
      <c r="X89" s="25"/>
      <c r="Y89" s="27"/>
    </row>
    <row r="90" spans="1:25" ht="18">
      <c r="A90" s="1">
        <v>31</v>
      </c>
      <c r="B90" s="19" t="s">
        <v>64</v>
      </c>
      <c r="C90" s="19" t="s">
        <v>65</v>
      </c>
      <c r="D90" s="19" t="s">
        <v>31</v>
      </c>
      <c r="E90" s="19" t="s">
        <v>44</v>
      </c>
      <c r="F90" s="19" t="s">
        <v>230</v>
      </c>
      <c r="G90" s="19" t="s">
        <v>37</v>
      </c>
      <c r="H90" s="19"/>
      <c r="I90" s="19" t="s">
        <v>33</v>
      </c>
      <c r="J90" s="19"/>
      <c r="K90" s="19" t="s">
        <v>231</v>
      </c>
      <c r="L90" s="30" t="s">
        <v>39</v>
      </c>
      <c r="M90" s="32">
        <v>5</v>
      </c>
      <c r="N90" s="32">
        <v>5</v>
      </c>
      <c r="O90" s="32">
        <v>4</v>
      </c>
      <c r="P90" s="32">
        <v>5</v>
      </c>
      <c r="Q90" s="32">
        <v>5</v>
      </c>
      <c r="R90" s="32">
        <v>4</v>
      </c>
      <c r="S90" s="32">
        <v>5</v>
      </c>
      <c r="T90" s="32">
        <v>5</v>
      </c>
      <c r="U90" s="36" t="s">
        <v>43</v>
      </c>
      <c r="V90" s="36"/>
      <c r="W90" s="23"/>
      <c r="X90" s="25"/>
      <c r="Y90" s="27"/>
    </row>
    <row r="91" spans="1:25" ht="18">
      <c r="A91" s="1">
        <v>32</v>
      </c>
      <c r="B91" s="19" t="s">
        <v>64</v>
      </c>
      <c r="C91" s="19"/>
      <c r="D91" s="19" t="s">
        <v>31</v>
      </c>
      <c r="E91" s="19" t="s">
        <v>32</v>
      </c>
      <c r="F91" s="19" t="s">
        <v>190</v>
      </c>
      <c r="G91" s="19" t="s">
        <v>37</v>
      </c>
      <c r="H91" s="19"/>
      <c r="I91" s="19" t="s">
        <v>38</v>
      </c>
      <c r="J91" s="19"/>
      <c r="K91" s="19"/>
      <c r="L91" s="30" t="s">
        <v>34</v>
      </c>
      <c r="M91" s="32">
        <v>5</v>
      </c>
      <c r="N91" s="32">
        <v>5</v>
      </c>
      <c r="O91" s="32">
        <v>5</v>
      </c>
      <c r="P91" s="32">
        <v>5</v>
      </c>
      <c r="Q91" s="32">
        <v>5</v>
      </c>
      <c r="R91" s="32">
        <v>5</v>
      </c>
      <c r="S91" s="32">
        <v>5</v>
      </c>
      <c r="T91" s="32">
        <v>5</v>
      </c>
      <c r="U91" s="36" t="s">
        <v>43</v>
      </c>
      <c r="V91" s="36"/>
      <c r="W91" s="23"/>
      <c r="X91" s="25"/>
      <c r="Y91" s="27"/>
    </row>
    <row r="92" spans="1:25" ht="18.75" customHeight="1">
      <c r="A92" s="1">
        <v>33</v>
      </c>
      <c r="B92" s="19" t="s">
        <v>64</v>
      </c>
      <c r="C92" s="19" t="s">
        <v>65</v>
      </c>
      <c r="D92" s="19" t="s">
        <v>31</v>
      </c>
      <c r="E92" s="19" t="s">
        <v>46</v>
      </c>
      <c r="F92" s="19" t="s">
        <v>232</v>
      </c>
      <c r="G92" s="19" t="s">
        <v>42</v>
      </c>
      <c r="H92" s="19"/>
      <c r="I92" s="19" t="s">
        <v>41</v>
      </c>
      <c r="J92" s="19"/>
      <c r="K92" s="19"/>
      <c r="L92" s="30" t="s">
        <v>34</v>
      </c>
      <c r="M92" s="32">
        <v>5</v>
      </c>
      <c r="N92" s="32">
        <v>5</v>
      </c>
      <c r="O92" s="32">
        <v>5</v>
      </c>
      <c r="P92" s="32">
        <v>5</v>
      </c>
      <c r="Q92" s="32">
        <v>5</v>
      </c>
      <c r="R92" s="32">
        <v>4</v>
      </c>
      <c r="S92" s="32">
        <v>5</v>
      </c>
      <c r="T92" s="32">
        <v>5</v>
      </c>
      <c r="U92" s="36" t="s">
        <v>38</v>
      </c>
      <c r="V92" s="36"/>
      <c r="W92" s="23"/>
      <c r="X92" s="39"/>
      <c r="Y92" s="27"/>
    </row>
    <row r="93" spans="1:25" ht="18">
      <c r="A93" s="92">
        <v>34</v>
      </c>
      <c r="B93" s="22" t="s">
        <v>64</v>
      </c>
      <c r="C93" s="22"/>
      <c r="D93" s="22"/>
      <c r="E93" s="22" t="s">
        <v>44</v>
      </c>
      <c r="F93" s="22"/>
      <c r="G93" s="22" t="s">
        <v>33</v>
      </c>
      <c r="H93" s="22" t="s">
        <v>233</v>
      </c>
      <c r="I93" s="22" t="s">
        <v>33</v>
      </c>
      <c r="J93" s="22"/>
      <c r="K93" s="22" t="s">
        <v>234</v>
      </c>
      <c r="L93" s="31" t="s">
        <v>39</v>
      </c>
      <c r="M93" s="33">
        <v>4</v>
      </c>
      <c r="N93" s="33">
        <v>4</v>
      </c>
      <c r="O93" s="33">
        <v>3</v>
      </c>
      <c r="P93" s="33">
        <v>4</v>
      </c>
      <c r="Q93" s="33">
        <v>4</v>
      </c>
      <c r="R93" s="33">
        <v>4</v>
      </c>
      <c r="S93" s="33">
        <v>3</v>
      </c>
      <c r="T93" s="33">
        <v>3</v>
      </c>
      <c r="U93" s="37" t="s">
        <v>43</v>
      </c>
      <c r="V93" s="37"/>
      <c r="W93" s="24"/>
      <c r="X93" s="26"/>
      <c r="Y93" s="28"/>
    </row>
    <row r="94" spans="1:25" s="10" customFormat="1" ht="18">
      <c r="A94" s="1">
        <v>35</v>
      </c>
      <c r="B94" s="19" t="s">
        <v>64</v>
      </c>
      <c r="C94" s="19" t="s">
        <v>65</v>
      </c>
      <c r="D94" s="19"/>
      <c r="E94" s="19" t="s">
        <v>44</v>
      </c>
      <c r="F94" s="19"/>
      <c r="G94" s="19" t="s">
        <v>33</v>
      </c>
      <c r="H94" s="19" t="s">
        <v>233</v>
      </c>
      <c r="I94" s="19" t="s">
        <v>38</v>
      </c>
      <c r="J94" s="19" t="s">
        <v>33</v>
      </c>
      <c r="K94" s="19" t="s">
        <v>235</v>
      </c>
      <c r="L94" s="30" t="s">
        <v>39</v>
      </c>
      <c r="M94" s="32">
        <v>4</v>
      </c>
      <c r="N94" s="32">
        <v>4</v>
      </c>
      <c r="O94" s="32">
        <v>5</v>
      </c>
      <c r="P94" s="32">
        <v>4</v>
      </c>
      <c r="Q94" s="32">
        <v>5</v>
      </c>
      <c r="R94" s="32">
        <v>4</v>
      </c>
      <c r="S94" s="32">
        <v>4</v>
      </c>
      <c r="T94" s="32">
        <v>4</v>
      </c>
      <c r="U94" s="36" t="s">
        <v>38</v>
      </c>
      <c r="V94" s="36"/>
      <c r="W94" s="23"/>
      <c r="X94" s="25"/>
      <c r="Y94" s="27"/>
    </row>
    <row r="95" spans="1:25" ht="18">
      <c r="A95" s="1">
        <v>36</v>
      </c>
      <c r="B95" s="22" t="s">
        <v>64</v>
      </c>
      <c r="C95" s="19"/>
      <c r="D95" s="19" t="s">
        <v>31</v>
      </c>
      <c r="E95" s="19" t="s">
        <v>32</v>
      </c>
      <c r="F95" s="19" t="s">
        <v>144</v>
      </c>
      <c r="G95" s="22" t="s">
        <v>37</v>
      </c>
      <c r="H95" s="22"/>
      <c r="I95" s="19" t="s">
        <v>40</v>
      </c>
      <c r="J95" s="19"/>
      <c r="K95" s="19"/>
      <c r="L95" s="30" t="s">
        <v>39</v>
      </c>
      <c r="M95" s="33">
        <v>4</v>
      </c>
      <c r="N95" s="33">
        <v>4</v>
      </c>
      <c r="O95" s="33">
        <v>5</v>
      </c>
      <c r="P95" s="33">
        <v>4</v>
      </c>
      <c r="Q95" s="33">
        <v>4</v>
      </c>
      <c r="R95" s="33">
        <v>4</v>
      </c>
      <c r="S95" s="33">
        <v>5</v>
      </c>
      <c r="T95" s="33">
        <v>4</v>
      </c>
      <c r="U95" s="36" t="s">
        <v>43</v>
      </c>
      <c r="V95" s="36"/>
      <c r="W95" s="23"/>
      <c r="X95" s="25"/>
      <c r="Y95" s="28"/>
    </row>
    <row r="96" spans="1:25" ht="18">
      <c r="A96" s="11">
        <v>37</v>
      </c>
      <c r="B96" s="19" t="s">
        <v>64</v>
      </c>
      <c r="C96" s="21"/>
      <c r="D96" s="21" t="s">
        <v>31</v>
      </c>
      <c r="E96" s="21" t="s">
        <v>46</v>
      </c>
      <c r="F96" s="21" t="s">
        <v>62</v>
      </c>
      <c r="G96" s="19" t="s">
        <v>37</v>
      </c>
      <c r="H96" s="19"/>
      <c r="I96" s="21" t="s">
        <v>38</v>
      </c>
      <c r="J96" s="21"/>
      <c r="K96" s="21"/>
      <c r="L96" s="40" t="s">
        <v>34</v>
      </c>
      <c r="M96" s="32">
        <v>5</v>
      </c>
      <c r="N96" s="32">
        <v>4</v>
      </c>
      <c r="O96" s="32">
        <v>4</v>
      </c>
      <c r="P96" s="32">
        <v>4</v>
      </c>
      <c r="Q96" s="32">
        <v>5</v>
      </c>
      <c r="R96" s="32">
        <v>4</v>
      </c>
      <c r="S96" s="32">
        <v>5</v>
      </c>
      <c r="T96" s="32">
        <v>4</v>
      </c>
      <c r="U96" s="35" t="s">
        <v>38</v>
      </c>
      <c r="V96" s="35"/>
      <c r="W96" s="42"/>
      <c r="X96" s="43"/>
      <c r="Y96" s="27"/>
    </row>
    <row r="97" spans="1:25" ht="18">
      <c r="A97" s="45">
        <v>38</v>
      </c>
      <c r="B97" s="19" t="s">
        <v>64</v>
      </c>
      <c r="C97" s="46" t="s">
        <v>65</v>
      </c>
      <c r="D97" s="19"/>
      <c r="E97" s="19" t="s">
        <v>46</v>
      </c>
      <c r="F97" s="19" t="s">
        <v>203</v>
      </c>
      <c r="G97" s="19" t="s">
        <v>37</v>
      </c>
      <c r="H97" s="19"/>
      <c r="I97" s="19" t="s">
        <v>38</v>
      </c>
      <c r="J97" s="19"/>
      <c r="K97" s="19"/>
      <c r="L97" s="30" t="s">
        <v>39</v>
      </c>
      <c r="M97" s="32">
        <v>3</v>
      </c>
      <c r="N97" s="32">
        <v>3</v>
      </c>
      <c r="O97" s="32">
        <v>3</v>
      </c>
      <c r="P97" s="32">
        <v>3</v>
      </c>
      <c r="Q97" s="32">
        <v>3</v>
      </c>
      <c r="R97" s="32">
        <v>3</v>
      </c>
      <c r="S97" s="32">
        <v>4</v>
      </c>
      <c r="T97" s="32">
        <v>4</v>
      </c>
      <c r="U97" s="36" t="s">
        <v>38</v>
      </c>
      <c r="V97" s="36"/>
      <c r="W97" s="23"/>
      <c r="X97" s="25"/>
      <c r="Y97" s="27"/>
    </row>
    <row r="98" spans="1:25" ht="18">
      <c r="A98" s="1">
        <v>39</v>
      </c>
      <c r="B98" s="19" t="s">
        <v>64</v>
      </c>
      <c r="C98" s="19" t="s">
        <v>65</v>
      </c>
      <c r="D98" s="19" t="s">
        <v>31</v>
      </c>
      <c r="E98" s="19" t="s">
        <v>32</v>
      </c>
      <c r="F98" s="19" t="s">
        <v>236</v>
      </c>
      <c r="G98" s="19"/>
      <c r="H98" s="19"/>
      <c r="I98" s="19" t="s">
        <v>33</v>
      </c>
      <c r="J98" s="19"/>
      <c r="K98" s="19"/>
      <c r="L98" s="30" t="s">
        <v>34</v>
      </c>
      <c r="M98" s="32">
        <v>5</v>
      </c>
      <c r="N98" s="32">
        <v>5</v>
      </c>
      <c r="O98" s="32">
        <v>5</v>
      </c>
      <c r="P98" s="32">
        <v>5</v>
      </c>
      <c r="Q98" s="32">
        <v>5</v>
      </c>
      <c r="R98" s="32">
        <v>5</v>
      </c>
      <c r="S98" s="32">
        <v>5</v>
      </c>
      <c r="T98" s="32">
        <v>5</v>
      </c>
      <c r="U98" s="36" t="s">
        <v>33</v>
      </c>
      <c r="V98" s="36"/>
      <c r="W98" s="23" t="s">
        <v>236</v>
      </c>
      <c r="X98" s="25"/>
      <c r="Y98" s="27"/>
    </row>
    <row r="99" spans="1:25" ht="18">
      <c r="A99" s="1">
        <v>40</v>
      </c>
      <c r="B99" s="19" t="s">
        <v>64</v>
      </c>
      <c r="C99" s="19" t="s">
        <v>65</v>
      </c>
      <c r="D99" s="19" t="s">
        <v>31</v>
      </c>
      <c r="E99" s="19" t="s">
        <v>32</v>
      </c>
      <c r="F99" s="19" t="s">
        <v>237</v>
      </c>
      <c r="G99" s="19" t="s">
        <v>37</v>
      </c>
      <c r="H99" s="19"/>
      <c r="I99" s="19" t="s">
        <v>33</v>
      </c>
      <c r="J99" s="19"/>
      <c r="K99" s="19"/>
      <c r="L99" s="30" t="s">
        <v>39</v>
      </c>
      <c r="M99" s="32">
        <v>5</v>
      </c>
      <c r="N99" s="32">
        <v>5</v>
      </c>
      <c r="O99" s="32">
        <v>5</v>
      </c>
      <c r="P99" s="32">
        <v>5</v>
      </c>
      <c r="Q99" s="32">
        <v>5</v>
      </c>
      <c r="R99" s="32">
        <v>5</v>
      </c>
      <c r="S99" s="32">
        <v>5</v>
      </c>
      <c r="T99" s="32">
        <v>5</v>
      </c>
      <c r="U99" s="36" t="s">
        <v>43</v>
      </c>
      <c r="V99" s="36"/>
      <c r="W99" s="23"/>
      <c r="X99" s="25"/>
      <c r="Y99" s="27"/>
    </row>
    <row r="100" spans="1:25" ht="18">
      <c r="A100" s="1">
        <v>41</v>
      </c>
      <c r="B100" s="19" t="s">
        <v>64</v>
      </c>
      <c r="C100" s="133" t="s">
        <v>65</v>
      </c>
      <c r="D100" s="19" t="s">
        <v>31</v>
      </c>
      <c r="E100" s="19" t="s">
        <v>46</v>
      </c>
      <c r="F100" s="19" t="s">
        <v>238</v>
      </c>
      <c r="G100" s="19" t="s">
        <v>37</v>
      </c>
      <c r="H100" s="19"/>
      <c r="I100" s="19" t="s">
        <v>38</v>
      </c>
      <c r="J100" s="19"/>
      <c r="K100" s="19"/>
      <c r="L100" s="30" t="s">
        <v>34</v>
      </c>
      <c r="M100" s="32">
        <v>4</v>
      </c>
      <c r="N100" s="32">
        <v>4</v>
      </c>
      <c r="O100" s="32">
        <v>5</v>
      </c>
      <c r="P100" s="32">
        <v>5</v>
      </c>
      <c r="Q100" s="32">
        <v>4</v>
      </c>
      <c r="R100" s="32">
        <v>5</v>
      </c>
      <c r="S100" s="32">
        <v>5</v>
      </c>
      <c r="T100" s="32">
        <v>5</v>
      </c>
      <c r="U100" s="36" t="s">
        <v>43</v>
      </c>
      <c r="V100" s="36"/>
      <c r="W100" s="23"/>
      <c r="X100" s="25"/>
      <c r="Y100" s="27"/>
    </row>
    <row r="101" spans="1:25" ht="18">
      <c r="A101" s="1">
        <v>42</v>
      </c>
      <c r="B101" s="19" t="s">
        <v>64</v>
      </c>
      <c r="C101" s="19" t="s">
        <v>65</v>
      </c>
      <c r="D101" s="19" t="s">
        <v>31</v>
      </c>
      <c r="E101" s="19" t="s">
        <v>32</v>
      </c>
      <c r="F101" s="19" t="s">
        <v>206</v>
      </c>
      <c r="G101" s="19" t="s">
        <v>37</v>
      </c>
      <c r="H101" s="19"/>
      <c r="I101" s="19" t="s">
        <v>38</v>
      </c>
      <c r="J101" s="19"/>
      <c r="K101" s="19"/>
      <c r="L101" s="30" t="s">
        <v>39</v>
      </c>
      <c r="M101" s="32">
        <v>4</v>
      </c>
      <c r="N101" s="32">
        <v>5</v>
      </c>
      <c r="O101" s="32">
        <v>3</v>
      </c>
      <c r="P101" s="32">
        <v>4</v>
      </c>
      <c r="Q101" s="32">
        <v>4</v>
      </c>
      <c r="R101" s="32">
        <v>4</v>
      </c>
      <c r="S101" s="32">
        <v>3</v>
      </c>
      <c r="T101" s="32">
        <v>5</v>
      </c>
      <c r="U101" s="36" t="s">
        <v>43</v>
      </c>
      <c r="V101" s="36"/>
      <c r="W101" s="23"/>
      <c r="X101" s="25"/>
      <c r="Y101" s="27"/>
    </row>
    <row r="102" spans="1:25" ht="18">
      <c r="A102" s="1">
        <v>43</v>
      </c>
      <c r="B102" s="19" t="s">
        <v>64</v>
      </c>
      <c r="C102" s="19"/>
      <c r="D102" s="19" t="s">
        <v>31</v>
      </c>
      <c r="E102" s="19" t="s">
        <v>32</v>
      </c>
      <c r="F102" s="19" t="s">
        <v>206</v>
      </c>
      <c r="G102" s="19" t="s">
        <v>37</v>
      </c>
      <c r="H102" s="19"/>
      <c r="I102" s="19" t="s">
        <v>38</v>
      </c>
      <c r="J102" s="19"/>
      <c r="K102" s="19"/>
      <c r="L102" s="30" t="s">
        <v>39</v>
      </c>
      <c r="M102" s="32">
        <v>4</v>
      </c>
      <c r="N102" s="32">
        <v>4</v>
      </c>
      <c r="O102" s="32">
        <v>5</v>
      </c>
      <c r="P102" s="32">
        <v>4</v>
      </c>
      <c r="Q102" s="32">
        <v>3</v>
      </c>
      <c r="R102" s="32">
        <v>4</v>
      </c>
      <c r="S102" s="32">
        <v>5</v>
      </c>
      <c r="T102" s="32">
        <v>4</v>
      </c>
      <c r="U102" s="36" t="s">
        <v>38</v>
      </c>
      <c r="V102" s="36"/>
      <c r="W102" s="23"/>
      <c r="X102" s="25"/>
      <c r="Y102" s="27"/>
    </row>
    <row r="103" spans="1:25" s="10" customFormat="1" ht="18">
      <c r="A103" s="1">
        <v>44</v>
      </c>
      <c r="B103" s="19" t="s">
        <v>64</v>
      </c>
      <c r="C103" s="19" t="s">
        <v>65</v>
      </c>
      <c r="D103" s="19" t="s">
        <v>31</v>
      </c>
      <c r="E103" s="19" t="s">
        <v>44</v>
      </c>
      <c r="F103" s="19" t="s">
        <v>239</v>
      </c>
      <c r="G103" s="19" t="s">
        <v>33</v>
      </c>
      <c r="H103" s="19" t="s">
        <v>233</v>
      </c>
      <c r="I103" s="19" t="s">
        <v>33</v>
      </c>
      <c r="J103" s="19"/>
      <c r="K103" s="19" t="s">
        <v>173</v>
      </c>
      <c r="L103" s="30" t="s">
        <v>55</v>
      </c>
      <c r="M103" s="32">
        <v>5</v>
      </c>
      <c r="N103" s="32">
        <v>4</v>
      </c>
      <c r="O103" s="32">
        <v>5</v>
      </c>
      <c r="P103" s="32">
        <v>5</v>
      </c>
      <c r="Q103" s="32">
        <v>5</v>
      </c>
      <c r="R103" s="32">
        <v>3</v>
      </c>
      <c r="S103" s="32">
        <v>5</v>
      </c>
      <c r="T103" s="32">
        <v>5</v>
      </c>
      <c r="U103" s="36" t="s">
        <v>43</v>
      </c>
      <c r="V103" s="36"/>
      <c r="W103" s="23"/>
      <c r="X103" s="25"/>
      <c r="Y103" s="27"/>
    </row>
    <row r="104" spans="1:25" s="10" customFormat="1" ht="18">
      <c r="A104" s="1">
        <v>45</v>
      </c>
      <c r="B104" s="19" t="s">
        <v>64</v>
      </c>
      <c r="C104" s="19" t="s">
        <v>65</v>
      </c>
      <c r="D104" s="19" t="s">
        <v>31</v>
      </c>
      <c r="E104" s="19" t="s">
        <v>44</v>
      </c>
      <c r="F104" s="19" t="s">
        <v>239</v>
      </c>
      <c r="G104" s="19" t="s">
        <v>33</v>
      </c>
      <c r="H104" s="19" t="s">
        <v>233</v>
      </c>
      <c r="I104" s="19" t="s">
        <v>33</v>
      </c>
      <c r="J104" s="19"/>
      <c r="K104" s="19" t="s">
        <v>173</v>
      </c>
      <c r="L104" s="30" t="s">
        <v>55</v>
      </c>
      <c r="M104" s="32">
        <v>5</v>
      </c>
      <c r="N104" s="32">
        <v>4</v>
      </c>
      <c r="O104" s="32">
        <v>5</v>
      </c>
      <c r="P104" s="32">
        <v>5</v>
      </c>
      <c r="Q104" s="32">
        <v>5</v>
      </c>
      <c r="R104" s="32">
        <v>3</v>
      </c>
      <c r="S104" s="32">
        <v>5</v>
      </c>
      <c r="T104" s="32">
        <v>5</v>
      </c>
      <c r="U104" s="36" t="s">
        <v>43</v>
      </c>
      <c r="V104" s="36"/>
      <c r="W104" s="23"/>
      <c r="X104" s="25"/>
      <c r="Y104" s="27"/>
    </row>
    <row r="105" spans="1:25" s="10" customFormat="1" ht="18">
      <c r="A105" s="1">
        <v>46</v>
      </c>
      <c r="B105" s="19" t="s">
        <v>64</v>
      </c>
      <c r="C105" s="19" t="s">
        <v>65</v>
      </c>
      <c r="D105" s="19" t="s">
        <v>31</v>
      </c>
      <c r="E105" s="19" t="s">
        <v>32</v>
      </c>
      <c r="F105" s="19" t="s">
        <v>240</v>
      </c>
      <c r="G105" s="19" t="s">
        <v>51</v>
      </c>
      <c r="H105" s="19"/>
      <c r="I105" s="19" t="s">
        <v>40</v>
      </c>
      <c r="J105" s="19"/>
      <c r="K105" s="19"/>
      <c r="L105" s="30" t="s">
        <v>34</v>
      </c>
      <c r="M105" s="32">
        <v>4</v>
      </c>
      <c r="N105" s="32">
        <v>5</v>
      </c>
      <c r="O105" s="32">
        <v>5</v>
      </c>
      <c r="P105" s="32">
        <v>5</v>
      </c>
      <c r="Q105" s="32">
        <v>5</v>
      </c>
      <c r="R105" s="32">
        <v>5</v>
      </c>
      <c r="S105" s="32">
        <v>5</v>
      </c>
      <c r="T105" s="32">
        <v>4</v>
      </c>
      <c r="U105" s="36" t="s">
        <v>43</v>
      </c>
      <c r="V105" s="36"/>
      <c r="W105" s="23"/>
      <c r="X105" s="25"/>
      <c r="Y105" s="27"/>
    </row>
    <row r="106" spans="1:25" s="10" customFormat="1" ht="18">
      <c r="A106" s="1">
        <v>47</v>
      </c>
      <c r="B106" s="19" t="s">
        <v>64</v>
      </c>
      <c r="C106" s="19" t="s">
        <v>65</v>
      </c>
      <c r="D106" s="19" t="s">
        <v>31</v>
      </c>
      <c r="E106" s="19" t="s">
        <v>32</v>
      </c>
      <c r="F106" s="19" t="s">
        <v>241</v>
      </c>
      <c r="G106" s="19" t="s">
        <v>33</v>
      </c>
      <c r="H106" s="19" t="s">
        <v>242</v>
      </c>
      <c r="I106" s="19" t="s">
        <v>38</v>
      </c>
      <c r="J106" s="19"/>
      <c r="K106" s="19"/>
      <c r="L106" s="30" t="s">
        <v>39</v>
      </c>
      <c r="M106" s="32">
        <v>5</v>
      </c>
      <c r="N106" s="32">
        <v>4</v>
      </c>
      <c r="O106" s="32">
        <v>5</v>
      </c>
      <c r="P106" s="32">
        <v>5</v>
      </c>
      <c r="Q106" s="32">
        <v>5</v>
      </c>
      <c r="R106" s="32">
        <v>5</v>
      </c>
      <c r="S106" s="32">
        <v>5</v>
      </c>
      <c r="T106" s="32">
        <v>4</v>
      </c>
      <c r="U106" s="36" t="s">
        <v>43</v>
      </c>
      <c r="V106" s="36"/>
      <c r="W106" s="23"/>
      <c r="X106" s="25" t="s">
        <v>243</v>
      </c>
      <c r="Y106" s="27"/>
    </row>
    <row r="107" spans="1:25" s="10" customFormat="1" ht="19" thickBot="1">
      <c r="A107" s="135">
        <v>48</v>
      </c>
      <c r="B107" s="93" t="s">
        <v>64</v>
      </c>
      <c r="C107" s="93" t="s">
        <v>65</v>
      </c>
      <c r="D107" s="93" t="s">
        <v>31</v>
      </c>
      <c r="E107" s="93" t="s">
        <v>32</v>
      </c>
      <c r="F107" s="93" t="s">
        <v>244</v>
      </c>
      <c r="G107" s="93" t="s">
        <v>37</v>
      </c>
      <c r="H107" s="93"/>
      <c r="I107" s="93" t="s">
        <v>41</v>
      </c>
      <c r="J107" s="93" t="s">
        <v>40</v>
      </c>
      <c r="K107" s="93"/>
      <c r="L107" s="94" t="s">
        <v>34</v>
      </c>
      <c r="M107" s="95">
        <v>4</v>
      </c>
      <c r="N107" s="95">
        <v>5</v>
      </c>
      <c r="O107" s="95">
        <v>4</v>
      </c>
      <c r="P107" s="95">
        <v>5</v>
      </c>
      <c r="Q107" s="95">
        <v>5</v>
      </c>
      <c r="R107" s="95">
        <v>4</v>
      </c>
      <c r="S107" s="95">
        <v>5</v>
      </c>
      <c r="T107" s="95">
        <v>5</v>
      </c>
      <c r="U107" s="96" t="s">
        <v>38</v>
      </c>
      <c r="V107" s="96"/>
      <c r="W107" s="97"/>
      <c r="X107" s="98" t="s">
        <v>245</v>
      </c>
      <c r="Y107" s="99"/>
    </row>
    <row r="108" spans="1:25" s="10" customFormat="1" ht="19" thickTop="1">
      <c r="A108" s="134">
        <v>1</v>
      </c>
      <c r="B108" s="21" t="s">
        <v>29</v>
      </c>
      <c r="C108" s="19" t="s">
        <v>57</v>
      </c>
      <c r="D108" s="21" t="s">
        <v>56</v>
      </c>
      <c r="E108" s="21" t="s">
        <v>46</v>
      </c>
      <c r="F108" s="21" t="s">
        <v>143</v>
      </c>
      <c r="G108" s="21" t="s">
        <v>37</v>
      </c>
      <c r="H108" s="21"/>
      <c r="I108" s="21" t="s">
        <v>38</v>
      </c>
      <c r="J108" s="21"/>
      <c r="K108" s="21"/>
      <c r="L108" s="40" t="s">
        <v>34</v>
      </c>
      <c r="M108" s="41">
        <v>5</v>
      </c>
      <c r="N108" s="41">
        <v>5</v>
      </c>
      <c r="O108" s="41">
        <v>5</v>
      </c>
      <c r="P108" s="41">
        <v>5</v>
      </c>
      <c r="Q108" s="41">
        <v>5</v>
      </c>
      <c r="R108" s="41">
        <v>5</v>
      </c>
      <c r="S108" s="41">
        <v>5</v>
      </c>
      <c r="T108" s="41">
        <v>5</v>
      </c>
      <c r="U108" s="35" t="s">
        <v>38</v>
      </c>
      <c r="V108" s="35"/>
      <c r="W108" s="42"/>
      <c r="X108" s="43"/>
      <c r="Y108" s="44"/>
    </row>
    <row r="109" spans="1:25" s="10" customFormat="1" ht="18">
      <c r="A109" s="1">
        <v>2</v>
      </c>
      <c r="B109" s="19" t="s">
        <v>29</v>
      </c>
      <c r="C109" s="19" t="s">
        <v>30</v>
      </c>
      <c r="D109" s="19" t="s">
        <v>56</v>
      </c>
      <c r="E109" s="19" t="s">
        <v>32</v>
      </c>
      <c r="F109" s="19"/>
      <c r="G109" s="19" t="s">
        <v>49</v>
      </c>
      <c r="H109" s="19"/>
      <c r="I109" s="21" t="s">
        <v>38</v>
      </c>
      <c r="J109" s="21"/>
      <c r="K109" s="19"/>
      <c r="L109" s="30" t="s">
        <v>34</v>
      </c>
      <c r="M109" s="32">
        <v>5</v>
      </c>
      <c r="N109" s="32">
        <v>5</v>
      </c>
      <c r="O109" s="32">
        <v>5</v>
      </c>
      <c r="P109" s="32">
        <v>5</v>
      </c>
      <c r="Q109" s="32">
        <v>5</v>
      </c>
      <c r="R109" s="32">
        <v>5</v>
      </c>
      <c r="S109" s="32">
        <v>5</v>
      </c>
      <c r="T109" s="32">
        <v>5</v>
      </c>
      <c r="U109" s="36" t="s">
        <v>43</v>
      </c>
      <c r="V109" s="36"/>
      <c r="W109" s="23"/>
      <c r="X109" s="43"/>
      <c r="Y109" s="27"/>
    </row>
    <row r="110" spans="1:25" s="10" customFormat="1" ht="18">
      <c r="A110" s="1">
        <v>3</v>
      </c>
      <c r="B110" s="19" t="s">
        <v>29</v>
      </c>
      <c r="C110" s="19" t="s">
        <v>57</v>
      </c>
      <c r="D110" s="19" t="s">
        <v>56</v>
      </c>
      <c r="E110" s="19" t="s">
        <v>46</v>
      </c>
      <c r="F110" s="19" t="s">
        <v>183</v>
      </c>
      <c r="G110" s="19" t="s">
        <v>37</v>
      </c>
      <c r="H110" s="19"/>
      <c r="I110" s="21" t="s">
        <v>38</v>
      </c>
      <c r="J110" s="21" t="s">
        <v>41</v>
      </c>
      <c r="K110" s="19" t="s">
        <v>40</v>
      </c>
      <c r="L110" s="30" t="s">
        <v>39</v>
      </c>
      <c r="M110" s="32">
        <v>4</v>
      </c>
      <c r="N110" s="32">
        <v>4</v>
      </c>
      <c r="O110" s="32">
        <v>2</v>
      </c>
      <c r="P110" s="32">
        <v>5</v>
      </c>
      <c r="Q110" s="32">
        <v>2</v>
      </c>
      <c r="R110" s="32">
        <v>2</v>
      </c>
      <c r="S110" s="32">
        <v>1</v>
      </c>
      <c r="T110" s="32">
        <v>4</v>
      </c>
      <c r="U110" s="36" t="s">
        <v>38</v>
      </c>
      <c r="V110" s="36"/>
      <c r="W110" s="23"/>
      <c r="X110" s="43"/>
      <c r="Y110" s="27" t="s">
        <v>246</v>
      </c>
    </row>
    <row r="111" spans="1:25" s="10" customFormat="1" ht="18">
      <c r="A111" s="1">
        <v>4</v>
      </c>
      <c r="B111" s="19" t="s">
        <v>29</v>
      </c>
      <c r="C111" s="19"/>
      <c r="D111" s="19" t="s">
        <v>56</v>
      </c>
      <c r="E111" s="19" t="s">
        <v>32</v>
      </c>
      <c r="F111" s="19" t="s">
        <v>247</v>
      </c>
      <c r="G111" s="19" t="s">
        <v>37</v>
      </c>
      <c r="H111" s="19"/>
      <c r="I111" s="21" t="s">
        <v>33</v>
      </c>
      <c r="J111" s="21"/>
      <c r="K111" s="19" t="s">
        <v>248</v>
      </c>
      <c r="L111" s="30" t="s">
        <v>39</v>
      </c>
      <c r="M111" s="32">
        <v>4</v>
      </c>
      <c r="N111" s="32">
        <v>3</v>
      </c>
      <c r="O111" s="32">
        <v>4</v>
      </c>
      <c r="P111" s="32">
        <v>4</v>
      </c>
      <c r="Q111" s="32">
        <v>4</v>
      </c>
      <c r="R111" s="32">
        <v>3</v>
      </c>
      <c r="S111" s="32">
        <v>4</v>
      </c>
      <c r="T111" s="32">
        <v>3</v>
      </c>
      <c r="U111" s="36" t="s">
        <v>38</v>
      </c>
      <c r="V111" s="36"/>
      <c r="W111" s="23"/>
      <c r="X111" s="43" t="s">
        <v>249</v>
      </c>
      <c r="Y111" s="27"/>
    </row>
    <row r="112" spans="1:25" s="10" customFormat="1" ht="18">
      <c r="A112" s="1">
        <v>5</v>
      </c>
      <c r="B112" s="19" t="s">
        <v>29</v>
      </c>
      <c r="C112" s="19"/>
      <c r="D112" s="19" t="s">
        <v>56</v>
      </c>
      <c r="E112" s="19" t="s">
        <v>32</v>
      </c>
      <c r="F112" s="19" t="s">
        <v>247</v>
      </c>
      <c r="G112" s="19" t="s">
        <v>37</v>
      </c>
      <c r="H112" s="19"/>
      <c r="I112" s="21" t="s">
        <v>38</v>
      </c>
      <c r="J112" s="21" t="s">
        <v>41</v>
      </c>
      <c r="K112" s="19"/>
      <c r="L112" s="30" t="s">
        <v>34</v>
      </c>
      <c r="M112" s="32">
        <v>5</v>
      </c>
      <c r="N112" s="32">
        <v>5</v>
      </c>
      <c r="O112" s="32">
        <v>5</v>
      </c>
      <c r="P112" s="32">
        <v>5</v>
      </c>
      <c r="Q112" s="32">
        <v>4</v>
      </c>
      <c r="R112" s="32">
        <v>5</v>
      </c>
      <c r="S112" s="32">
        <v>5</v>
      </c>
      <c r="T112" s="32">
        <v>4</v>
      </c>
      <c r="U112" s="36" t="s">
        <v>38</v>
      </c>
      <c r="V112" s="36"/>
      <c r="W112" s="23"/>
      <c r="X112" s="43"/>
      <c r="Y112" s="27" t="s">
        <v>250</v>
      </c>
    </row>
    <row r="113" spans="1:25" s="10" customFormat="1" ht="18">
      <c r="A113" s="1">
        <v>6</v>
      </c>
      <c r="B113" s="19" t="s">
        <v>29</v>
      </c>
      <c r="C113" s="19" t="s">
        <v>30</v>
      </c>
      <c r="D113" s="19" t="s">
        <v>56</v>
      </c>
      <c r="E113" s="19" t="s">
        <v>46</v>
      </c>
      <c r="F113" s="19" t="s">
        <v>240</v>
      </c>
      <c r="G113" s="19" t="s">
        <v>37</v>
      </c>
      <c r="H113" s="19"/>
      <c r="I113" s="21" t="s">
        <v>38</v>
      </c>
      <c r="J113" s="21"/>
      <c r="K113" s="19"/>
      <c r="L113" s="30" t="s">
        <v>34</v>
      </c>
      <c r="M113" s="32">
        <v>5</v>
      </c>
      <c r="N113" s="32">
        <v>5</v>
      </c>
      <c r="O113" s="32">
        <v>5</v>
      </c>
      <c r="P113" s="32">
        <v>5</v>
      </c>
      <c r="Q113" s="32">
        <v>3</v>
      </c>
      <c r="R113" s="32">
        <v>4</v>
      </c>
      <c r="S113" s="32">
        <v>5</v>
      </c>
      <c r="T113" s="32">
        <v>4</v>
      </c>
      <c r="U113" s="36" t="s">
        <v>43</v>
      </c>
      <c r="V113" s="36"/>
      <c r="W113" s="23"/>
      <c r="X113" s="43"/>
      <c r="Y113" s="27" t="s">
        <v>251</v>
      </c>
    </row>
    <row r="114" spans="1:25" s="10" customFormat="1" ht="18">
      <c r="A114" s="1">
        <v>7</v>
      </c>
      <c r="B114" s="19" t="s">
        <v>29</v>
      </c>
      <c r="C114" s="19" t="s">
        <v>30</v>
      </c>
      <c r="D114" s="19" t="s">
        <v>56</v>
      </c>
      <c r="E114" s="19" t="s">
        <v>32</v>
      </c>
      <c r="F114" s="19" t="s">
        <v>252</v>
      </c>
      <c r="G114" s="19" t="s">
        <v>37</v>
      </c>
      <c r="H114" s="19"/>
      <c r="I114" s="21" t="s">
        <v>41</v>
      </c>
      <c r="J114" s="21"/>
      <c r="K114" s="19"/>
      <c r="L114" s="30" t="s">
        <v>39</v>
      </c>
      <c r="M114" s="32">
        <v>4</v>
      </c>
      <c r="N114" s="32">
        <v>3</v>
      </c>
      <c r="O114" s="32">
        <v>3</v>
      </c>
      <c r="P114" s="32">
        <v>3</v>
      </c>
      <c r="Q114" s="32">
        <v>3</v>
      </c>
      <c r="R114" s="32">
        <v>3</v>
      </c>
      <c r="S114" s="32">
        <v>4</v>
      </c>
      <c r="T114" s="32">
        <v>4</v>
      </c>
      <c r="U114" s="36" t="s">
        <v>43</v>
      </c>
      <c r="V114" s="36"/>
      <c r="W114" s="23"/>
      <c r="X114" s="43" t="s">
        <v>253</v>
      </c>
      <c r="Y114" s="27"/>
    </row>
    <row r="115" spans="1:25" s="10" customFormat="1" ht="18">
      <c r="A115" s="1">
        <v>8</v>
      </c>
      <c r="B115" s="19" t="s">
        <v>29</v>
      </c>
      <c r="C115" s="19" t="s">
        <v>57</v>
      </c>
      <c r="D115" s="19" t="s">
        <v>56</v>
      </c>
      <c r="E115" s="19" t="s">
        <v>32</v>
      </c>
      <c r="F115" s="19" t="s">
        <v>155</v>
      </c>
      <c r="G115" s="19" t="s">
        <v>59</v>
      </c>
      <c r="H115" s="19"/>
      <c r="I115" s="21" t="s">
        <v>41</v>
      </c>
      <c r="J115" s="21"/>
      <c r="K115" s="19"/>
      <c r="L115" s="30" t="s">
        <v>39</v>
      </c>
      <c r="M115" s="32">
        <v>5</v>
      </c>
      <c r="N115" s="32">
        <v>5</v>
      </c>
      <c r="O115" s="32">
        <v>4</v>
      </c>
      <c r="P115" s="32">
        <v>4</v>
      </c>
      <c r="Q115" s="32">
        <v>4</v>
      </c>
      <c r="R115" s="32">
        <v>4</v>
      </c>
      <c r="S115" s="32">
        <v>3</v>
      </c>
      <c r="T115" s="32">
        <v>5</v>
      </c>
      <c r="U115" s="36" t="s">
        <v>67</v>
      </c>
      <c r="V115" s="36"/>
      <c r="W115" s="23"/>
      <c r="X115" s="43"/>
      <c r="Y115" s="27"/>
    </row>
    <row r="116" spans="1:25" s="10" customFormat="1" ht="18">
      <c r="A116" s="1">
        <v>9</v>
      </c>
      <c r="B116" s="19" t="s">
        <v>29</v>
      </c>
      <c r="C116" s="19" t="s">
        <v>57</v>
      </c>
      <c r="D116" s="19" t="s">
        <v>56</v>
      </c>
      <c r="E116" s="19" t="s">
        <v>32</v>
      </c>
      <c r="F116" s="19" t="s">
        <v>203</v>
      </c>
      <c r="G116" s="19" t="s">
        <v>37</v>
      </c>
      <c r="H116" s="19"/>
      <c r="I116" s="21" t="s">
        <v>40</v>
      </c>
      <c r="J116" s="21"/>
      <c r="K116" s="19"/>
      <c r="L116" s="30" t="s">
        <v>34</v>
      </c>
      <c r="M116" s="32">
        <v>5</v>
      </c>
      <c r="N116" s="32">
        <v>5</v>
      </c>
      <c r="O116" s="32">
        <v>5</v>
      </c>
      <c r="P116" s="32">
        <v>5</v>
      </c>
      <c r="Q116" s="32">
        <v>5</v>
      </c>
      <c r="R116" s="32">
        <v>5</v>
      </c>
      <c r="S116" s="32">
        <v>5</v>
      </c>
      <c r="T116" s="32">
        <v>5</v>
      </c>
      <c r="U116" s="36" t="s">
        <v>43</v>
      </c>
      <c r="V116" s="36"/>
      <c r="W116" s="23"/>
      <c r="X116" s="43"/>
      <c r="Y116" s="27"/>
    </row>
    <row r="117" spans="1:25" s="10" customFormat="1" ht="18">
      <c r="A117" s="1">
        <v>10</v>
      </c>
      <c r="B117" s="19" t="s">
        <v>29</v>
      </c>
      <c r="C117" s="19" t="s">
        <v>57</v>
      </c>
      <c r="D117" s="19" t="s">
        <v>56</v>
      </c>
      <c r="E117" s="19" t="s">
        <v>32</v>
      </c>
      <c r="F117" s="19" t="s">
        <v>254</v>
      </c>
      <c r="G117" s="19" t="s">
        <v>37</v>
      </c>
      <c r="H117" s="19"/>
      <c r="I117" s="21" t="s">
        <v>41</v>
      </c>
      <c r="J117" s="21"/>
      <c r="K117" s="19"/>
      <c r="L117" s="30" t="s">
        <v>34</v>
      </c>
      <c r="M117" s="32">
        <v>5</v>
      </c>
      <c r="N117" s="32">
        <v>5</v>
      </c>
      <c r="O117" s="32">
        <v>5</v>
      </c>
      <c r="P117" s="32">
        <v>5</v>
      </c>
      <c r="Q117" s="32">
        <v>5</v>
      </c>
      <c r="R117" s="32">
        <v>5</v>
      </c>
      <c r="S117" s="32">
        <v>5</v>
      </c>
      <c r="T117" s="32">
        <v>5</v>
      </c>
      <c r="U117" s="36" t="s">
        <v>33</v>
      </c>
      <c r="V117" s="36"/>
      <c r="W117" s="23" t="s">
        <v>255</v>
      </c>
      <c r="X117" s="43"/>
      <c r="Y117" s="27" t="s">
        <v>256</v>
      </c>
    </row>
    <row r="118" spans="1:25" s="10" customFormat="1" ht="18">
      <c r="A118" s="1">
        <v>11</v>
      </c>
      <c r="B118" s="19" t="s">
        <v>29</v>
      </c>
      <c r="C118" s="19" t="s">
        <v>57</v>
      </c>
      <c r="D118" s="19" t="s">
        <v>56</v>
      </c>
      <c r="E118" s="19" t="s">
        <v>32</v>
      </c>
      <c r="F118" s="19" t="s">
        <v>257</v>
      </c>
      <c r="G118" s="19" t="s">
        <v>37</v>
      </c>
      <c r="H118" s="19"/>
      <c r="I118" s="21" t="s">
        <v>43</v>
      </c>
      <c r="J118" s="21"/>
      <c r="K118" s="19"/>
      <c r="L118" s="30" t="s">
        <v>39</v>
      </c>
      <c r="M118" s="32">
        <v>3</v>
      </c>
      <c r="N118" s="32">
        <v>4</v>
      </c>
      <c r="O118" s="32">
        <v>4</v>
      </c>
      <c r="P118" s="32">
        <v>5</v>
      </c>
      <c r="Q118" s="32">
        <v>3</v>
      </c>
      <c r="R118" s="32">
        <v>3</v>
      </c>
      <c r="S118" s="32">
        <v>3</v>
      </c>
      <c r="T118" s="32">
        <v>4</v>
      </c>
      <c r="U118" s="36" t="s">
        <v>67</v>
      </c>
      <c r="V118" s="36"/>
      <c r="W118" s="23"/>
      <c r="X118" s="43"/>
      <c r="Y118" s="27"/>
    </row>
    <row r="119" spans="1:25" s="10" customFormat="1" ht="18">
      <c r="A119" s="1">
        <v>12</v>
      </c>
      <c r="B119" s="19" t="s">
        <v>29</v>
      </c>
      <c r="C119" s="19" t="s">
        <v>57</v>
      </c>
      <c r="D119" s="19" t="s">
        <v>56</v>
      </c>
      <c r="E119" s="19" t="s">
        <v>32</v>
      </c>
      <c r="F119" s="19" t="s">
        <v>257</v>
      </c>
      <c r="G119" s="19" t="s">
        <v>37</v>
      </c>
      <c r="H119" s="19"/>
      <c r="I119" s="21" t="s">
        <v>43</v>
      </c>
      <c r="J119" s="21"/>
      <c r="K119" s="19"/>
      <c r="L119" s="30" t="s">
        <v>39</v>
      </c>
      <c r="M119" s="32">
        <v>4</v>
      </c>
      <c r="N119" s="32">
        <v>5</v>
      </c>
      <c r="O119" s="32">
        <v>5</v>
      </c>
      <c r="P119" s="32">
        <v>5</v>
      </c>
      <c r="Q119" s="32">
        <v>5</v>
      </c>
      <c r="R119" s="32">
        <v>4</v>
      </c>
      <c r="S119" s="32">
        <v>5</v>
      </c>
      <c r="T119" s="32">
        <v>4</v>
      </c>
      <c r="U119" s="36" t="s">
        <v>38</v>
      </c>
      <c r="V119" s="36"/>
      <c r="W119" s="23"/>
      <c r="X119" s="43"/>
      <c r="Y119" s="27"/>
    </row>
    <row r="120" spans="1:25" s="10" customFormat="1" ht="18">
      <c r="A120" s="1">
        <v>13</v>
      </c>
      <c r="B120" s="19" t="s">
        <v>29</v>
      </c>
      <c r="C120" s="19"/>
      <c r="D120" s="19" t="s">
        <v>56</v>
      </c>
      <c r="E120" s="19" t="s">
        <v>32</v>
      </c>
      <c r="F120" s="19" t="s">
        <v>258</v>
      </c>
      <c r="G120" s="19" t="s">
        <v>51</v>
      </c>
      <c r="H120" s="19"/>
      <c r="I120" s="21" t="s">
        <v>33</v>
      </c>
      <c r="J120" s="21"/>
      <c r="K120" s="19"/>
      <c r="L120" s="30" t="s">
        <v>34</v>
      </c>
      <c r="M120" s="32">
        <v>5</v>
      </c>
      <c r="N120" s="32">
        <v>4</v>
      </c>
      <c r="O120" s="32">
        <v>5</v>
      </c>
      <c r="P120" s="32">
        <v>5</v>
      </c>
      <c r="Q120" s="32">
        <v>5</v>
      </c>
      <c r="R120" s="32">
        <v>5</v>
      </c>
      <c r="S120" s="32">
        <v>5</v>
      </c>
      <c r="T120" s="32">
        <v>5</v>
      </c>
      <c r="U120" s="36" t="s">
        <v>43</v>
      </c>
      <c r="V120" s="36"/>
      <c r="W120" s="23"/>
      <c r="X120" s="43"/>
      <c r="Y120" s="27"/>
    </row>
    <row r="121" spans="1:25" s="10" customFormat="1" ht="18">
      <c r="A121" s="1">
        <v>14</v>
      </c>
      <c r="B121" s="19" t="s">
        <v>29</v>
      </c>
      <c r="C121" s="19"/>
      <c r="D121" s="19" t="s">
        <v>56</v>
      </c>
      <c r="E121" s="19" t="s">
        <v>32</v>
      </c>
      <c r="F121" s="19" t="s">
        <v>189</v>
      </c>
      <c r="G121" s="19" t="s">
        <v>37</v>
      </c>
      <c r="H121" s="19"/>
      <c r="I121" s="21" t="s">
        <v>41</v>
      </c>
      <c r="J121" s="21"/>
      <c r="K121" s="19"/>
      <c r="L121" s="30" t="s">
        <v>39</v>
      </c>
      <c r="M121" s="32">
        <v>4</v>
      </c>
      <c r="N121" s="32">
        <v>5</v>
      </c>
      <c r="O121" s="32">
        <v>5</v>
      </c>
      <c r="P121" s="32">
        <v>4</v>
      </c>
      <c r="Q121" s="32">
        <v>5</v>
      </c>
      <c r="R121" s="32">
        <v>3</v>
      </c>
      <c r="S121" s="32">
        <v>5</v>
      </c>
      <c r="T121" s="32">
        <v>5</v>
      </c>
      <c r="U121" s="36" t="s">
        <v>38</v>
      </c>
      <c r="V121" s="36"/>
      <c r="W121" s="23"/>
      <c r="X121" s="43"/>
      <c r="Y121" s="27"/>
    </row>
    <row r="122" spans="1:25" s="10" customFormat="1" ht="18">
      <c r="A122" s="1">
        <v>15</v>
      </c>
      <c r="B122" s="19" t="s">
        <v>29</v>
      </c>
      <c r="C122" s="19" t="s">
        <v>30</v>
      </c>
      <c r="D122" s="19" t="s">
        <v>56</v>
      </c>
      <c r="E122" s="19" t="s">
        <v>32</v>
      </c>
      <c r="F122" s="19" t="s">
        <v>225</v>
      </c>
      <c r="G122" s="19" t="s">
        <v>37</v>
      </c>
      <c r="H122" s="19"/>
      <c r="I122" s="21" t="s">
        <v>38</v>
      </c>
      <c r="J122" s="21"/>
      <c r="K122" s="19"/>
      <c r="L122" s="30" t="s">
        <v>39</v>
      </c>
      <c r="M122" s="32">
        <v>4</v>
      </c>
      <c r="N122" s="32">
        <v>4</v>
      </c>
      <c r="O122" s="32">
        <v>5</v>
      </c>
      <c r="P122" s="32">
        <v>4</v>
      </c>
      <c r="Q122" s="32">
        <v>5</v>
      </c>
      <c r="R122" s="32">
        <v>4</v>
      </c>
      <c r="S122" s="32">
        <v>5</v>
      </c>
      <c r="T122" s="32">
        <v>3</v>
      </c>
      <c r="U122" s="36" t="s">
        <v>43</v>
      </c>
      <c r="V122" s="36"/>
      <c r="W122" s="23"/>
      <c r="X122" s="43"/>
      <c r="Y122" s="27" t="s">
        <v>259</v>
      </c>
    </row>
    <row r="123" spans="1:25" s="10" customFormat="1" ht="18">
      <c r="A123" s="1">
        <v>16</v>
      </c>
      <c r="B123" s="19" t="s">
        <v>29</v>
      </c>
      <c r="C123" s="19" t="s">
        <v>57</v>
      </c>
      <c r="D123" s="19" t="s">
        <v>56</v>
      </c>
      <c r="E123" s="19" t="s">
        <v>32</v>
      </c>
      <c r="F123" s="19" t="s">
        <v>260</v>
      </c>
      <c r="G123" s="19" t="s">
        <v>37</v>
      </c>
      <c r="H123" s="19"/>
      <c r="I123" s="21" t="s">
        <v>38</v>
      </c>
      <c r="J123" s="21"/>
      <c r="K123" s="19"/>
      <c r="L123" s="30" t="s">
        <v>34</v>
      </c>
      <c r="M123" s="32">
        <v>5</v>
      </c>
      <c r="N123" s="32">
        <v>5</v>
      </c>
      <c r="O123" s="32">
        <v>5</v>
      </c>
      <c r="P123" s="32">
        <v>5</v>
      </c>
      <c r="Q123" s="32">
        <v>5</v>
      </c>
      <c r="R123" s="32">
        <v>5</v>
      </c>
      <c r="S123" s="32">
        <v>5</v>
      </c>
      <c r="T123" s="32">
        <v>5</v>
      </c>
      <c r="U123" s="36" t="s">
        <v>43</v>
      </c>
      <c r="V123" s="36"/>
      <c r="W123" s="23"/>
      <c r="X123" s="43"/>
      <c r="Y123" s="27" t="s">
        <v>261</v>
      </c>
    </row>
    <row r="124" spans="1:25" s="10" customFormat="1" ht="18">
      <c r="A124" s="1">
        <v>17</v>
      </c>
      <c r="B124" s="19" t="s">
        <v>29</v>
      </c>
      <c r="C124" s="19" t="s">
        <v>57</v>
      </c>
      <c r="D124" s="19" t="s">
        <v>56</v>
      </c>
      <c r="E124" s="19" t="s">
        <v>32</v>
      </c>
      <c r="F124" s="19" t="s">
        <v>247</v>
      </c>
      <c r="G124" s="19" t="s">
        <v>37</v>
      </c>
      <c r="H124" s="19"/>
      <c r="I124" s="21" t="s">
        <v>38</v>
      </c>
      <c r="J124" s="21"/>
      <c r="K124" s="19"/>
      <c r="L124" s="30" t="s">
        <v>34</v>
      </c>
      <c r="M124" s="32">
        <v>4</v>
      </c>
      <c r="N124" s="32">
        <v>5</v>
      </c>
      <c r="O124" s="32">
        <v>5</v>
      </c>
      <c r="P124" s="32">
        <v>5</v>
      </c>
      <c r="Q124" s="32">
        <v>5</v>
      </c>
      <c r="R124" s="32">
        <v>5</v>
      </c>
      <c r="S124" s="32">
        <v>4</v>
      </c>
      <c r="T124" s="32">
        <v>5</v>
      </c>
      <c r="U124" s="36" t="s">
        <v>38</v>
      </c>
      <c r="V124" s="36"/>
      <c r="W124" s="23"/>
      <c r="X124" s="43"/>
      <c r="Y124" s="27"/>
    </row>
    <row r="125" spans="1:25" s="10" customFormat="1" ht="18">
      <c r="A125" s="1">
        <v>18</v>
      </c>
      <c r="B125" s="19" t="s">
        <v>29</v>
      </c>
      <c r="C125" s="19" t="s">
        <v>30</v>
      </c>
      <c r="D125" s="19" t="s">
        <v>56</v>
      </c>
      <c r="E125" s="19" t="s">
        <v>32</v>
      </c>
      <c r="F125" s="19" t="s">
        <v>220</v>
      </c>
      <c r="G125" s="19" t="s">
        <v>37</v>
      </c>
      <c r="H125" s="19"/>
      <c r="I125" s="21" t="s">
        <v>41</v>
      </c>
      <c r="J125" s="21" t="s">
        <v>50</v>
      </c>
      <c r="K125" s="19"/>
      <c r="L125" s="30" t="s">
        <v>34</v>
      </c>
      <c r="M125" s="32">
        <v>5</v>
      </c>
      <c r="N125" s="32">
        <v>5</v>
      </c>
      <c r="O125" s="32">
        <v>5</v>
      </c>
      <c r="P125" s="32">
        <v>5</v>
      </c>
      <c r="Q125" s="32">
        <v>5</v>
      </c>
      <c r="R125" s="32">
        <v>5</v>
      </c>
      <c r="S125" s="32">
        <v>5</v>
      </c>
      <c r="T125" s="32">
        <v>5</v>
      </c>
      <c r="U125" s="36" t="s">
        <v>43</v>
      </c>
      <c r="V125" s="36"/>
      <c r="W125" s="23"/>
      <c r="X125" s="43"/>
      <c r="Y125" s="27" t="s">
        <v>262</v>
      </c>
    </row>
    <row r="126" spans="1:25" s="10" customFormat="1" ht="18">
      <c r="A126" s="1">
        <v>19</v>
      </c>
      <c r="B126" s="19" t="s">
        <v>29</v>
      </c>
      <c r="C126" s="19" t="s">
        <v>57</v>
      </c>
      <c r="D126" s="19" t="s">
        <v>56</v>
      </c>
      <c r="E126" s="19" t="s">
        <v>32</v>
      </c>
      <c r="F126" s="19" t="s">
        <v>122</v>
      </c>
      <c r="G126" s="19" t="s">
        <v>37</v>
      </c>
      <c r="H126" s="19"/>
      <c r="I126" s="21" t="s">
        <v>38</v>
      </c>
      <c r="J126" s="21"/>
      <c r="K126" s="19"/>
      <c r="L126" s="30" t="s">
        <v>34</v>
      </c>
      <c r="M126" s="32">
        <v>3</v>
      </c>
      <c r="N126" s="32">
        <v>3</v>
      </c>
      <c r="O126" s="32">
        <v>1</v>
      </c>
      <c r="P126" s="32">
        <v>4</v>
      </c>
      <c r="Q126" s="32">
        <v>4</v>
      </c>
      <c r="R126" s="32">
        <v>4</v>
      </c>
      <c r="S126" s="32">
        <v>5</v>
      </c>
      <c r="T126" s="32">
        <v>5</v>
      </c>
      <c r="U126" s="36" t="s">
        <v>67</v>
      </c>
      <c r="V126" s="36"/>
      <c r="W126" s="23"/>
      <c r="X126" s="43" t="s">
        <v>263</v>
      </c>
      <c r="Y126" s="27" t="s">
        <v>264</v>
      </c>
    </row>
    <row r="127" spans="1:25" s="10" customFormat="1" ht="18">
      <c r="A127" s="1">
        <v>20</v>
      </c>
      <c r="B127" s="19" t="s">
        <v>29</v>
      </c>
      <c r="C127" s="19" t="s">
        <v>30</v>
      </c>
      <c r="D127" s="19" t="s">
        <v>56</v>
      </c>
      <c r="E127" s="19" t="s">
        <v>32</v>
      </c>
      <c r="F127" s="19" t="s">
        <v>199</v>
      </c>
      <c r="G127" s="19" t="s">
        <v>37</v>
      </c>
      <c r="H127" s="19"/>
      <c r="I127" s="21" t="s">
        <v>38</v>
      </c>
      <c r="J127" s="21"/>
      <c r="K127" s="19"/>
      <c r="L127" s="30" t="s">
        <v>34</v>
      </c>
      <c r="M127" s="32">
        <v>4</v>
      </c>
      <c r="N127" s="32">
        <v>5</v>
      </c>
      <c r="O127" s="32">
        <v>5</v>
      </c>
      <c r="P127" s="32">
        <v>5</v>
      </c>
      <c r="Q127" s="32">
        <v>5</v>
      </c>
      <c r="R127" s="32">
        <v>5</v>
      </c>
      <c r="S127" s="32">
        <v>5</v>
      </c>
      <c r="T127" s="32">
        <v>5</v>
      </c>
      <c r="U127" s="36" t="s">
        <v>67</v>
      </c>
      <c r="V127" s="36"/>
      <c r="W127" s="23"/>
      <c r="X127" s="43"/>
      <c r="Y127" s="27"/>
    </row>
    <row r="128" spans="1:25" s="10" customFormat="1" ht="18">
      <c r="A128" s="1">
        <v>21</v>
      </c>
      <c r="B128" s="19" t="s">
        <v>29</v>
      </c>
      <c r="C128" s="19" t="s">
        <v>57</v>
      </c>
      <c r="D128" s="19" t="s">
        <v>56</v>
      </c>
      <c r="E128" s="19" t="s">
        <v>32</v>
      </c>
      <c r="F128" s="19" t="s">
        <v>144</v>
      </c>
      <c r="G128" s="19" t="s">
        <v>37</v>
      </c>
      <c r="H128" s="19"/>
      <c r="I128" s="21" t="s">
        <v>38</v>
      </c>
      <c r="J128" s="21"/>
      <c r="K128" s="19"/>
      <c r="L128" s="30" t="s">
        <v>39</v>
      </c>
      <c r="M128" s="32">
        <v>4</v>
      </c>
      <c r="N128" s="32">
        <v>5</v>
      </c>
      <c r="O128" s="32">
        <v>4</v>
      </c>
      <c r="P128" s="32">
        <v>4</v>
      </c>
      <c r="Q128" s="32">
        <v>4</v>
      </c>
      <c r="R128" s="32">
        <v>4</v>
      </c>
      <c r="S128" s="32">
        <v>3</v>
      </c>
      <c r="T128" s="32">
        <v>3</v>
      </c>
      <c r="U128" s="36" t="s">
        <v>67</v>
      </c>
      <c r="V128" s="36"/>
      <c r="W128" s="23"/>
      <c r="X128" s="43" t="s">
        <v>265</v>
      </c>
      <c r="Y128" s="27"/>
    </row>
    <row r="129" spans="1:25" s="10" customFormat="1" ht="18">
      <c r="A129" s="1">
        <v>22</v>
      </c>
      <c r="B129" s="19" t="s">
        <v>29</v>
      </c>
      <c r="C129" s="19" t="s">
        <v>57</v>
      </c>
      <c r="D129" s="19" t="s">
        <v>56</v>
      </c>
      <c r="E129" s="19" t="s">
        <v>32</v>
      </c>
      <c r="F129" s="19" t="s">
        <v>230</v>
      </c>
      <c r="G129" s="19" t="s">
        <v>37</v>
      </c>
      <c r="H129" s="19"/>
      <c r="I129" s="21" t="s">
        <v>40</v>
      </c>
      <c r="J129" s="21"/>
      <c r="K129" s="19"/>
      <c r="L129" s="30" t="s">
        <v>34</v>
      </c>
      <c r="M129" s="32">
        <v>5</v>
      </c>
      <c r="N129" s="32">
        <v>5</v>
      </c>
      <c r="O129" s="32">
        <v>5</v>
      </c>
      <c r="P129" s="32">
        <v>5</v>
      </c>
      <c r="Q129" s="32">
        <v>5</v>
      </c>
      <c r="R129" s="32">
        <v>5</v>
      </c>
      <c r="S129" s="32">
        <v>5</v>
      </c>
      <c r="T129" s="32">
        <v>5</v>
      </c>
      <c r="U129" s="36" t="s">
        <v>38</v>
      </c>
      <c r="V129" s="36"/>
      <c r="W129" s="23"/>
      <c r="X129" s="43" t="s">
        <v>266</v>
      </c>
      <c r="Y129" s="27" t="s">
        <v>267</v>
      </c>
    </row>
    <row r="130" spans="1:25" s="10" customFormat="1" ht="18">
      <c r="A130" s="1">
        <v>23</v>
      </c>
      <c r="B130" s="19" t="s">
        <v>29</v>
      </c>
      <c r="C130" s="19" t="s">
        <v>57</v>
      </c>
      <c r="D130" s="19" t="s">
        <v>56</v>
      </c>
      <c r="E130" s="19" t="s">
        <v>32</v>
      </c>
      <c r="F130" s="19" t="s">
        <v>230</v>
      </c>
      <c r="G130" s="19" t="s">
        <v>37</v>
      </c>
      <c r="H130" s="19"/>
      <c r="I130" s="21" t="s">
        <v>43</v>
      </c>
      <c r="J130" s="21"/>
      <c r="K130" s="19"/>
      <c r="L130" s="30" t="s">
        <v>34</v>
      </c>
      <c r="M130" s="32">
        <v>5</v>
      </c>
      <c r="N130" s="32">
        <v>5</v>
      </c>
      <c r="O130" s="32">
        <v>4</v>
      </c>
      <c r="P130" s="32">
        <v>5</v>
      </c>
      <c r="Q130" s="32">
        <v>5</v>
      </c>
      <c r="R130" s="32">
        <v>4</v>
      </c>
      <c r="S130" s="32">
        <v>5</v>
      </c>
      <c r="T130" s="32">
        <v>5</v>
      </c>
      <c r="U130" s="36" t="s">
        <v>43</v>
      </c>
      <c r="V130" s="36"/>
      <c r="W130" s="23"/>
      <c r="X130" s="43"/>
      <c r="Y130" s="27" t="s">
        <v>268</v>
      </c>
    </row>
    <row r="131" spans="1:25" s="10" customFormat="1" ht="18">
      <c r="A131" s="1">
        <v>24</v>
      </c>
      <c r="B131" s="19" t="s">
        <v>29</v>
      </c>
      <c r="C131" s="19" t="s">
        <v>57</v>
      </c>
      <c r="D131" s="19" t="s">
        <v>56</v>
      </c>
      <c r="E131" s="19" t="s">
        <v>32</v>
      </c>
      <c r="F131" s="19" t="s">
        <v>269</v>
      </c>
      <c r="G131" s="19" t="s">
        <v>37</v>
      </c>
      <c r="H131" s="19"/>
      <c r="I131" s="21" t="s">
        <v>38</v>
      </c>
      <c r="J131" s="21"/>
      <c r="K131" s="19"/>
      <c r="L131" s="30" t="s">
        <v>39</v>
      </c>
      <c r="M131" s="32">
        <v>4</v>
      </c>
      <c r="N131" s="32">
        <v>5</v>
      </c>
      <c r="O131" s="32">
        <v>4</v>
      </c>
      <c r="P131" s="32">
        <v>4</v>
      </c>
      <c r="Q131" s="32">
        <v>4</v>
      </c>
      <c r="R131" s="32">
        <v>4</v>
      </c>
      <c r="S131" s="32">
        <v>4</v>
      </c>
      <c r="T131" s="32">
        <v>3</v>
      </c>
      <c r="U131" s="36" t="s">
        <v>43</v>
      </c>
      <c r="V131" s="36"/>
      <c r="W131" s="23"/>
      <c r="X131" s="43"/>
      <c r="Y131" s="27"/>
    </row>
    <row r="132" spans="1:25" s="10" customFormat="1" ht="18">
      <c r="A132" s="1">
        <v>25</v>
      </c>
      <c r="B132" s="19" t="s">
        <v>29</v>
      </c>
      <c r="C132" s="19" t="s">
        <v>30</v>
      </c>
      <c r="D132" s="19" t="s">
        <v>56</v>
      </c>
      <c r="E132" s="19" t="s">
        <v>46</v>
      </c>
      <c r="F132" s="19" t="s">
        <v>172</v>
      </c>
      <c r="G132" s="19" t="s">
        <v>37</v>
      </c>
      <c r="H132" s="19"/>
      <c r="I132" s="21" t="s">
        <v>40</v>
      </c>
      <c r="J132" s="21"/>
      <c r="K132" s="19"/>
      <c r="L132" s="30" t="s">
        <v>39</v>
      </c>
      <c r="M132" s="32">
        <v>4</v>
      </c>
      <c r="N132" s="32">
        <v>3</v>
      </c>
      <c r="O132" s="32">
        <v>5</v>
      </c>
      <c r="P132" s="32">
        <v>5</v>
      </c>
      <c r="Q132" s="32">
        <v>4</v>
      </c>
      <c r="R132" s="32">
        <v>4</v>
      </c>
      <c r="S132" s="32">
        <v>4</v>
      </c>
      <c r="T132" s="32">
        <v>4</v>
      </c>
      <c r="U132" s="36" t="s">
        <v>67</v>
      </c>
      <c r="V132" s="36"/>
      <c r="W132" s="23"/>
      <c r="X132" s="43"/>
      <c r="Y132" s="27"/>
    </row>
    <row r="133" spans="1:25" s="10" customFormat="1" ht="18">
      <c r="A133" s="1">
        <v>26</v>
      </c>
      <c r="B133" s="19" t="s">
        <v>29</v>
      </c>
      <c r="C133" s="19" t="s">
        <v>30</v>
      </c>
      <c r="D133" s="19" t="s">
        <v>56</v>
      </c>
      <c r="E133" s="19" t="s">
        <v>46</v>
      </c>
      <c r="F133" s="19" t="s">
        <v>172</v>
      </c>
      <c r="G133" s="19" t="s">
        <v>37</v>
      </c>
      <c r="H133" s="19"/>
      <c r="I133" s="21" t="s">
        <v>33</v>
      </c>
      <c r="J133" s="21"/>
      <c r="K133" s="19"/>
      <c r="L133" s="30" t="s">
        <v>39</v>
      </c>
      <c r="M133" s="32">
        <v>4</v>
      </c>
      <c r="N133" s="32">
        <v>5</v>
      </c>
      <c r="O133" s="32">
        <v>4</v>
      </c>
      <c r="P133" s="32">
        <v>3</v>
      </c>
      <c r="Q133" s="32">
        <v>3</v>
      </c>
      <c r="R133" s="32">
        <v>3</v>
      </c>
      <c r="S133" s="32">
        <v>4</v>
      </c>
      <c r="T133" s="32">
        <v>3</v>
      </c>
      <c r="U133" s="36" t="s">
        <v>43</v>
      </c>
      <c r="V133" s="36"/>
      <c r="W133" s="23"/>
      <c r="X133" s="43"/>
      <c r="Y133" s="27"/>
    </row>
    <row r="134" spans="1:25" s="10" customFormat="1" ht="18">
      <c r="A134" s="1">
        <v>27</v>
      </c>
      <c r="B134" s="19" t="s">
        <v>29</v>
      </c>
      <c r="C134" s="19" t="s">
        <v>57</v>
      </c>
      <c r="D134" s="19" t="s">
        <v>56</v>
      </c>
      <c r="E134" s="19" t="s">
        <v>32</v>
      </c>
      <c r="F134" s="19" t="s">
        <v>270</v>
      </c>
      <c r="G134" s="19" t="s">
        <v>37</v>
      </c>
      <c r="H134" s="19"/>
      <c r="I134" s="21" t="s">
        <v>38</v>
      </c>
      <c r="J134" s="21" t="s">
        <v>40</v>
      </c>
      <c r="K134" s="19"/>
      <c r="L134" s="30" t="s">
        <v>39</v>
      </c>
      <c r="M134" s="32">
        <v>4</v>
      </c>
      <c r="N134" s="32">
        <v>5</v>
      </c>
      <c r="O134" s="32">
        <v>5</v>
      </c>
      <c r="P134" s="32">
        <v>4</v>
      </c>
      <c r="Q134" s="32">
        <v>4</v>
      </c>
      <c r="R134" s="32">
        <v>4</v>
      </c>
      <c r="S134" s="32">
        <v>5</v>
      </c>
      <c r="T134" s="32">
        <v>5</v>
      </c>
      <c r="U134" s="36" t="s">
        <v>43</v>
      </c>
      <c r="V134" s="36"/>
      <c r="W134" s="23"/>
      <c r="X134" s="43"/>
      <c r="Y134" s="27"/>
    </row>
    <row r="135" spans="1:25" s="10" customFormat="1" ht="18">
      <c r="A135" s="1">
        <v>28</v>
      </c>
      <c r="B135" s="19" t="s">
        <v>29</v>
      </c>
      <c r="C135" s="19"/>
      <c r="D135" s="19" t="s">
        <v>56</v>
      </c>
      <c r="E135" s="19" t="s">
        <v>32</v>
      </c>
      <c r="F135" s="19" t="s">
        <v>183</v>
      </c>
      <c r="G135" s="19" t="s">
        <v>37</v>
      </c>
      <c r="H135" s="19"/>
      <c r="I135" s="21" t="s">
        <v>41</v>
      </c>
      <c r="J135" s="21" t="s">
        <v>40</v>
      </c>
      <c r="K135" s="19"/>
      <c r="L135" s="30" t="s">
        <v>39</v>
      </c>
      <c r="M135" s="32">
        <v>4</v>
      </c>
      <c r="N135" s="32">
        <v>5</v>
      </c>
      <c r="O135" s="32">
        <v>4</v>
      </c>
      <c r="P135" s="32">
        <v>4</v>
      </c>
      <c r="Q135" s="32">
        <v>4</v>
      </c>
      <c r="R135" s="32">
        <v>4</v>
      </c>
      <c r="S135" s="32">
        <v>5</v>
      </c>
      <c r="T135" s="32">
        <v>4</v>
      </c>
      <c r="U135" s="36" t="s">
        <v>43</v>
      </c>
      <c r="V135" s="36"/>
      <c r="W135" s="23"/>
      <c r="X135" s="43"/>
      <c r="Y135" s="27" t="s">
        <v>271</v>
      </c>
    </row>
    <row r="136" spans="1:25" s="10" customFormat="1" ht="18">
      <c r="A136" s="1">
        <v>29</v>
      </c>
      <c r="B136" s="19" t="s">
        <v>29</v>
      </c>
      <c r="C136" s="19"/>
      <c r="D136" s="19" t="s">
        <v>56</v>
      </c>
      <c r="E136" s="19" t="s">
        <v>32</v>
      </c>
      <c r="F136" s="19" t="s">
        <v>238</v>
      </c>
      <c r="G136" s="19" t="s">
        <v>37</v>
      </c>
      <c r="H136" s="19"/>
      <c r="I136" s="21" t="s">
        <v>43</v>
      </c>
      <c r="J136" s="21"/>
      <c r="K136" s="19"/>
      <c r="L136" s="30" t="s">
        <v>34</v>
      </c>
      <c r="M136" s="32">
        <v>5</v>
      </c>
      <c r="N136" s="32">
        <v>5</v>
      </c>
      <c r="O136" s="32">
        <v>5</v>
      </c>
      <c r="P136" s="32">
        <v>5</v>
      </c>
      <c r="Q136" s="32">
        <v>5</v>
      </c>
      <c r="R136" s="32">
        <v>5</v>
      </c>
      <c r="S136" s="32">
        <v>5</v>
      </c>
      <c r="T136" s="32">
        <v>5</v>
      </c>
      <c r="U136" s="36" t="s">
        <v>43</v>
      </c>
      <c r="V136" s="36"/>
      <c r="W136" s="23"/>
      <c r="X136" s="43"/>
      <c r="Y136" s="27"/>
    </row>
    <row r="137" spans="1:25" s="10" customFormat="1" ht="18">
      <c r="A137" s="1">
        <v>30</v>
      </c>
      <c r="B137" s="19" t="s">
        <v>29</v>
      </c>
      <c r="C137" s="19"/>
      <c r="D137" s="19" t="s">
        <v>56</v>
      </c>
      <c r="E137" s="19" t="s">
        <v>32</v>
      </c>
      <c r="F137" s="19" t="s">
        <v>238</v>
      </c>
      <c r="G137" s="19" t="s">
        <v>37</v>
      </c>
      <c r="H137" s="19"/>
      <c r="I137" s="21" t="s">
        <v>40</v>
      </c>
      <c r="J137" s="21"/>
      <c r="K137" s="19"/>
      <c r="L137" s="30" t="s">
        <v>39</v>
      </c>
      <c r="M137" s="32">
        <v>3</v>
      </c>
      <c r="N137" s="32">
        <v>3</v>
      </c>
      <c r="O137" s="32">
        <v>4</v>
      </c>
      <c r="P137" s="32">
        <v>3</v>
      </c>
      <c r="Q137" s="32">
        <v>2</v>
      </c>
      <c r="R137" s="32">
        <v>3</v>
      </c>
      <c r="S137" s="32">
        <v>1</v>
      </c>
      <c r="T137" s="32">
        <v>4</v>
      </c>
      <c r="U137" s="36" t="s">
        <v>33</v>
      </c>
      <c r="V137" s="36"/>
      <c r="W137" s="23" t="s">
        <v>272</v>
      </c>
      <c r="X137" s="43"/>
      <c r="Y137" s="27"/>
    </row>
    <row r="138" spans="1:25" s="10" customFormat="1" ht="18">
      <c r="A138" s="1">
        <v>31</v>
      </c>
      <c r="B138" s="19" t="s">
        <v>29</v>
      </c>
      <c r="C138" s="19"/>
      <c r="D138" s="19" t="s">
        <v>56</v>
      </c>
      <c r="E138" s="19" t="s">
        <v>32</v>
      </c>
      <c r="F138" s="19" t="s">
        <v>273</v>
      </c>
      <c r="G138" s="19" t="s">
        <v>59</v>
      </c>
      <c r="H138" s="19"/>
      <c r="I138" s="21" t="s">
        <v>41</v>
      </c>
      <c r="J138" s="21"/>
      <c r="K138" s="19"/>
      <c r="L138" s="30" t="s">
        <v>39</v>
      </c>
      <c r="M138" s="32">
        <v>4</v>
      </c>
      <c r="N138" s="32">
        <v>5</v>
      </c>
      <c r="O138" s="32">
        <v>4</v>
      </c>
      <c r="P138" s="32">
        <v>5</v>
      </c>
      <c r="Q138" s="32">
        <v>4</v>
      </c>
      <c r="R138" s="32">
        <v>4</v>
      </c>
      <c r="S138" s="32">
        <v>5</v>
      </c>
      <c r="T138" s="32">
        <v>4</v>
      </c>
      <c r="U138" s="36" t="s">
        <v>67</v>
      </c>
      <c r="V138" s="36"/>
      <c r="W138" s="23"/>
      <c r="X138" s="43"/>
      <c r="Y138" s="27"/>
    </row>
    <row r="139" spans="1:25" s="10" customFormat="1" ht="18">
      <c r="A139" s="1">
        <v>32</v>
      </c>
      <c r="B139" s="19" t="s">
        <v>29</v>
      </c>
      <c r="C139" s="19" t="s">
        <v>30</v>
      </c>
      <c r="D139" s="19" t="s">
        <v>56</v>
      </c>
      <c r="E139" s="19" t="s">
        <v>32</v>
      </c>
      <c r="F139" s="19" t="s">
        <v>257</v>
      </c>
      <c r="G139" s="19" t="s">
        <v>37</v>
      </c>
      <c r="H139" s="19"/>
      <c r="I139" s="21" t="s">
        <v>40</v>
      </c>
      <c r="J139" s="21"/>
      <c r="K139" s="19"/>
      <c r="L139" s="30" t="s">
        <v>34</v>
      </c>
      <c r="M139" s="32">
        <v>4</v>
      </c>
      <c r="N139" s="32">
        <v>5</v>
      </c>
      <c r="O139" s="32">
        <v>4</v>
      </c>
      <c r="P139" s="32">
        <v>4</v>
      </c>
      <c r="Q139" s="32">
        <v>4</v>
      </c>
      <c r="R139" s="32">
        <v>4</v>
      </c>
      <c r="S139" s="32">
        <v>5</v>
      </c>
      <c r="T139" s="32">
        <v>4</v>
      </c>
      <c r="U139" s="36" t="s">
        <v>38</v>
      </c>
      <c r="V139" s="36"/>
      <c r="W139" s="23"/>
      <c r="X139" s="43"/>
      <c r="Y139" s="27"/>
    </row>
    <row r="140" spans="1:25" s="10" customFormat="1" ht="18">
      <c r="A140" s="1">
        <v>33</v>
      </c>
      <c r="B140" s="19" t="s">
        <v>29</v>
      </c>
      <c r="C140" s="19"/>
      <c r="D140" s="19" t="s">
        <v>56</v>
      </c>
      <c r="E140" s="19" t="s">
        <v>32</v>
      </c>
      <c r="F140" s="19" t="s">
        <v>257</v>
      </c>
      <c r="G140" s="19" t="s">
        <v>37</v>
      </c>
      <c r="H140" s="19"/>
      <c r="I140" s="21" t="s">
        <v>38</v>
      </c>
      <c r="J140" s="21"/>
      <c r="K140" s="19"/>
      <c r="L140" s="30" t="s">
        <v>34</v>
      </c>
      <c r="M140" s="32">
        <v>5</v>
      </c>
      <c r="N140" s="32">
        <v>5</v>
      </c>
      <c r="O140" s="32">
        <v>4</v>
      </c>
      <c r="P140" s="32">
        <v>3</v>
      </c>
      <c r="Q140" s="32">
        <v>3</v>
      </c>
      <c r="R140" s="32">
        <v>4</v>
      </c>
      <c r="S140" s="32">
        <v>5</v>
      </c>
      <c r="T140" s="32">
        <v>4</v>
      </c>
      <c r="U140" s="36" t="s">
        <v>43</v>
      </c>
      <c r="V140" s="36"/>
      <c r="W140" s="23"/>
      <c r="X140" s="43"/>
      <c r="Y140" s="27"/>
    </row>
    <row r="141" spans="1:25" s="10" customFormat="1" ht="18">
      <c r="A141" s="1">
        <v>34</v>
      </c>
      <c r="B141" s="19" t="s">
        <v>29</v>
      </c>
      <c r="C141" s="19" t="s">
        <v>57</v>
      </c>
      <c r="D141" s="19" t="s">
        <v>56</v>
      </c>
      <c r="E141" s="19" t="s">
        <v>32</v>
      </c>
      <c r="F141" s="19" t="s">
        <v>120</v>
      </c>
      <c r="G141" s="19" t="s">
        <v>37</v>
      </c>
      <c r="H141" s="19"/>
      <c r="I141" s="21" t="s">
        <v>43</v>
      </c>
      <c r="J141" s="21" t="s">
        <v>40</v>
      </c>
      <c r="K141" s="19"/>
      <c r="L141" s="30" t="s">
        <v>34</v>
      </c>
      <c r="M141" s="32">
        <v>5</v>
      </c>
      <c r="N141" s="32">
        <v>5</v>
      </c>
      <c r="O141" s="32">
        <v>5</v>
      </c>
      <c r="P141" s="32">
        <v>5</v>
      </c>
      <c r="Q141" s="32">
        <v>4</v>
      </c>
      <c r="R141" s="32">
        <v>5</v>
      </c>
      <c r="S141" s="32">
        <v>5</v>
      </c>
      <c r="T141" s="32">
        <v>5</v>
      </c>
      <c r="U141" s="36" t="s">
        <v>43</v>
      </c>
      <c r="V141" s="36"/>
      <c r="W141" s="23"/>
      <c r="X141" s="43"/>
      <c r="Y141" s="27"/>
    </row>
    <row r="142" spans="1:25" s="10" customFormat="1" ht="18">
      <c r="A142" s="1">
        <v>35</v>
      </c>
      <c r="B142" s="19" t="s">
        <v>29</v>
      </c>
      <c r="C142" s="19" t="s">
        <v>57</v>
      </c>
      <c r="D142" s="19" t="s">
        <v>56</v>
      </c>
      <c r="E142" s="19" t="s">
        <v>32</v>
      </c>
      <c r="F142" s="19" t="s">
        <v>274</v>
      </c>
      <c r="G142" s="19" t="s">
        <v>37</v>
      </c>
      <c r="H142" s="19"/>
      <c r="I142" s="21" t="s">
        <v>38</v>
      </c>
      <c r="J142" s="21" t="s">
        <v>41</v>
      </c>
      <c r="K142" s="19" t="s">
        <v>33</v>
      </c>
      <c r="L142" s="30" t="s">
        <v>39</v>
      </c>
      <c r="M142" s="32">
        <v>3</v>
      </c>
      <c r="N142" s="32">
        <v>3</v>
      </c>
      <c r="O142" s="32">
        <v>4</v>
      </c>
      <c r="P142" s="32">
        <v>4</v>
      </c>
      <c r="Q142" s="32">
        <v>4</v>
      </c>
      <c r="R142" s="32">
        <v>4</v>
      </c>
      <c r="S142" s="32">
        <v>4</v>
      </c>
      <c r="T142" s="32">
        <v>4</v>
      </c>
      <c r="U142" s="36" t="s">
        <v>43</v>
      </c>
      <c r="V142" s="36" t="s">
        <v>54</v>
      </c>
      <c r="W142" s="23"/>
      <c r="X142" s="43"/>
      <c r="Y142" s="27"/>
    </row>
    <row r="143" spans="1:25" s="10" customFormat="1" ht="18">
      <c r="A143" s="1">
        <v>36</v>
      </c>
      <c r="B143" s="19" t="s">
        <v>29</v>
      </c>
      <c r="C143" s="19" t="s">
        <v>30</v>
      </c>
      <c r="D143" s="19" t="s">
        <v>56</v>
      </c>
      <c r="E143" s="19" t="s">
        <v>32</v>
      </c>
      <c r="F143" s="19" t="s">
        <v>275</v>
      </c>
      <c r="G143" s="19" t="s">
        <v>37</v>
      </c>
      <c r="H143" s="19"/>
      <c r="I143" s="21" t="s">
        <v>38</v>
      </c>
      <c r="J143" s="21"/>
      <c r="K143" s="19"/>
      <c r="L143" s="30" t="s">
        <v>39</v>
      </c>
      <c r="M143" s="32">
        <v>4</v>
      </c>
      <c r="N143" s="32">
        <v>3</v>
      </c>
      <c r="O143" s="32">
        <v>4</v>
      </c>
      <c r="P143" s="32">
        <v>5</v>
      </c>
      <c r="Q143" s="32">
        <v>5</v>
      </c>
      <c r="R143" s="32">
        <v>3</v>
      </c>
      <c r="S143" s="32">
        <v>4</v>
      </c>
      <c r="T143" s="32">
        <v>3</v>
      </c>
      <c r="U143" s="36" t="s">
        <v>43</v>
      </c>
      <c r="V143" s="36"/>
      <c r="W143" s="23"/>
      <c r="X143" s="43"/>
      <c r="Y143" s="27"/>
    </row>
    <row r="144" spans="1:25" s="10" customFormat="1" ht="18">
      <c r="A144" s="1">
        <v>37</v>
      </c>
      <c r="B144" s="19" t="s">
        <v>29</v>
      </c>
      <c r="C144" s="19" t="s">
        <v>57</v>
      </c>
      <c r="D144" s="19" t="s">
        <v>56</v>
      </c>
      <c r="E144" s="19" t="s">
        <v>32</v>
      </c>
      <c r="F144" s="19" t="s">
        <v>276</v>
      </c>
      <c r="G144" s="19" t="s">
        <v>37</v>
      </c>
      <c r="H144" s="19"/>
      <c r="I144" s="21" t="s">
        <v>38</v>
      </c>
      <c r="J144" s="21"/>
      <c r="K144" s="19"/>
      <c r="L144" s="30" t="s">
        <v>34</v>
      </c>
      <c r="M144" s="32">
        <v>5</v>
      </c>
      <c r="N144" s="32">
        <v>5</v>
      </c>
      <c r="O144" s="32">
        <v>5</v>
      </c>
      <c r="P144" s="32">
        <v>5</v>
      </c>
      <c r="Q144" s="32">
        <v>4</v>
      </c>
      <c r="R144" s="32">
        <v>5</v>
      </c>
      <c r="S144" s="32">
        <v>5</v>
      </c>
      <c r="T144" s="32">
        <v>5</v>
      </c>
      <c r="U144" s="36" t="s">
        <v>38</v>
      </c>
      <c r="V144" s="36"/>
      <c r="W144" s="23"/>
      <c r="X144" s="43" t="s">
        <v>277</v>
      </c>
      <c r="Y144" s="27"/>
    </row>
    <row r="145" spans="1:25" s="10" customFormat="1" ht="19" thickBot="1">
      <c r="A145" s="135">
        <v>38</v>
      </c>
      <c r="B145" s="22" t="s">
        <v>29</v>
      </c>
      <c r="C145" s="136" t="s">
        <v>57</v>
      </c>
      <c r="D145" s="22" t="s">
        <v>56</v>
      </c>
      <c r="E145" s="93" t="s">
        <v>32</v>
      </c>
      <c r="F145" s="93" t="s">
        <v>276</v>
      </c>
      <c r="G145" s="93" t="s">
        <v>37</v>
      </c>
      <c r="H145" s="93"/>
      <c r="I145" s="93" t="s">
        <v>38</v>
      </c>
      <c r="J145" s="93" t="s">
        <v>41</v>
      </c>
      <c r="K145" s="93" t="s">
        <v>40</v>
      </c>
      <c r="L145" s="94" t="s">
        <v>34</v>
      </c>
      <c r="M145" s="95">
        <v>5</v>
      </c>
      <c r="N145" s="95">
        <v>5</v>
      </c>
      <c r="O145" s="95">
        <v>5</v>
      </c>
      <c r="P145" s="95">
        <v>5</v>
      </c>
      <c r="Q145" s="95">
        <v>5</v>
      </c>
      <c r="R145" s="95">
        <v>5</v>
      </c>
      <c r="S145" s="95">
        <v>5</v>
      </c>
      <c r="T145" s="95">
        <v>5</v>
      </c>
      <c r="U145" s="96" t="s">
        <v>54</v>
      </c>
      <c r="V145" s="96"/>
      <c r="W145" s="97"/>
      <c r="X145" s="98"/>
      <c r="Y145" s="99"/>
    </row>
    <row r="146" spans="1:25" s="10" customFormat="1" ht="19" thickTop="1">
      <c r="A146" s="134">
        <v>1</v>
      </c>
      <c r="B146" s="129" t="s">
        <v>64</v>
      </c>
      <c r="C146" s="129" t="s">
        <v>72</v>
      </c>
      <c r="D146" s="129" t="s">
        <v>56</v>
      </c>
      <c r="E146" s="21" t="s">
        <v>69</v>
      </c>
      <c r="F146" s="21" t="s">
        <v>278</v>
      </c>
      <c r="G146" s="21" t="s">
        <v>37</v>
      </c>
      <c r="H146" s="21"/>
      <c r="I146" s="21" t="s">
        <v>41</v>
      </c>
      <c r="J146" s="21"/>
      <c r="K146" s="21"/>
      <c r="L146" s="40" t="s">
        <v>34</v>
      </c>
      <c r="M146" s="41">
        <v>4</v>
      </c>
      <c r="N146" s="41">
        <v>5</v>
      </c>
      <c r="O146" s="41">
        <v>4</v>
      </c>
      <c r="P146" s="41">
        <v>5</v>
      </c>
      <c r="Q146" s="41">
        <v>4</v>
      </c>
      <c r="R146" s="41">
        <v>4</v>
      </c>
      <c r="S146" s="41">
        <v>5</v>
      </c>
      <c r="T146" s="41">
        <v>4</v>
      </c>
      <c r="U146" s="35" t="s">
        <v>38</v>
      </c>
      <c r="V146" s="35"/>
      <c r="W146" s="42"/>
      <c r="X146" s="43"/>
      <c r="Y146" s="44"/>
    </row>
    <row r="147" spans="1:25" s="10" customFormat="1" ht="18">
      <c r="A147" s="1">
        <v>2</v>
      </c>
      <c r="B147" s="19" t="s">
        <v>64</v>
      </c>
      <c r="C147" s="19" t="s">
        <v>65</v>
      </c>
      <c r="D147" s="19" t="s">
        <v>56</v>
      </c>
      <c r="E147" s="19" t="s">
        <v>32</v>
      </c>
      <c r="F147" s="19" t="s">
        <v>279</v>
      </c>
      <c r="G147" s="19" t="s">
        <v>37</v>
      </c>
      <c r="H147" s="19"/>
      <c r="I147" s="21" t="s">
        <v>41</v>
      </c>
      <c r="J147" s="21"/>
      <c r="K147" s="19"/>
      <c r="L147" s="30" t="s">
        <v>39</v>
      </c>
      <c r="M147" s="32">
        <v>4</v>
      </c>
      <c r="N147" s="32">
        <v>4</v>
      </c>
      <c r="O147" s="32">
        <v>5</v>
      </c>
      <c r="P147" s="32">
        <v>5</v>
      </c>
      <c r="Q147" s="32">
        <v>4</v>
      </c>
      <c r="R147" s="32">
        <v>4</v>
      </c>
      <c r="S147" s="32">
        <v>5</v>
      </c>
      <c r="T147" s="32">
        <v>5</v>
      </c>
      <c r="U147" s="36" t="s">
        <v>43</v>
      </c>
      <c r="V147" s="36"/>
      <c r="W147" s="23"/>
      <c r="X147" s="43"/>
      <c r="Y147" s="27"/>
    </row>
    <row r="148" spans="1:25" s="10" customFormat="1" ht="18">
      <c r="A148" s="1">
        <v>3</v>
      </c>
      <c r="B148" s="19" t="s">
        <v>64</v>
      </c>
      <c r="C148" s="19" t="s">
        <v>72</v>
      </c>
      <c r="D148" s="19" t="s">
        <v>56</v>
      </c>
      <c r="E148" s="19" t="s">
        <v>32</v>
      </c>
      <c r="F148" s="19" t="s">
        <v>199</v>
      </c>
      <c r="G148" s="19" t="s">
        <v>37</v>
      </c>
      <c r="H148" s="19"/>
      <c r="I148" s="21" t="s">
        <v>40</v>
      </c>
      <c r="J148" s="21"/>
      <c r="K148" s="19"/>
      <c r="L148" s="30" t="s">
        <v>39</v>
      </c>
      <c r="M148" s="32">
        <v>4</v>
      </c>
      <c r="N148" s="32">
        <v>3</v>
      </c>
      <c r="O148" s="32">
        <v>4</v>
      </c>
      <c r="P148" s="32">
        <v>3</v>
      </c>
      <c r="Q148" s="32">
        <v>3</v>
      </c>
      <c r="R148" s="32">
        <v>4</v>
      </c>
      <c r="S148" s="32">
        <v>4</v>
      </c>
      <c r="T148" s="32">
        <v>4</v>
      </c>
      <c r="U148" s="36" t="s">
        <v>38</v>
      </c>
      <c r="V148" s="36"/>
      <c r="W148" s="23"/>
      <c r="X148" s="43"/>
      <c r="Y148" s="27"/>
    </row>
    <row r="149" spans="1:25" s="10" customFormat="1" ht="18">
      <c r="A149" s="1">
        <v>4</v>
      </c>
      <c r="B149" s="19" t="s">
        <v>64</v>
      </c>
      <c r="C149" s="19" t="s">
        <v>72</v>
      </c>
      <c r="D149" s="19" t="s">
        <v>56</v>
      </c>
      <c r="E149" s="19" t="s">
        <v>32</v>
      </c>
      <c r="F149" s="19" t="s">
        <v>217</v>
      </c>
      <c r="G149" s="19" t="s">
        <v>37</v>
      </c>
      <c r="H149" s="19"/>
      <c r="I149" s="21" t="s">
        <v>40</v>
      </c>
      <c r="J149" s="21"/>
      <c r="K149" s="19"/>
      <c r="L149" s="30" t="s">
        <v>34</v>
      </c>
      <c r="M149" s="32">
        <v>4</v>
      </c>
      <c r="N149" s="32">
        <v>5</v>
      </c>
      <c r="O149" s="32">
        <v>5</v>
      </c>
      <c r="P149" s="32">
        <v>3</v>
      </c>
      <c r="Q149" s="32">
        <v>5</v>
      </c>
      <c r="R149" s="32">
        <v>5</v>
      </c>
      <c r="S149" s="32">
        <v>3</v>
      </c>
      <c r="T149" s="32">
        <v>5</v>
      </c>
      <c r="U149" s="36" t="s">
        <v>67</v>
      </c>
      <c r="V149" s="36"/>
      <c r="W149" s="23"/>
      <c r="X149" s="43"/>
      <c r="Y149" s="27" t="s">
        <v>280</v>
      </c>
    </row>
    <row r="150" spans="1:25" s="10" customFormat="1" ht="18">
      <c r="A150" s="1">
        <v>5</v>
      </c>
      <c r="B150" s="19" t="s">
        <v>64</v>
      </c>
      <c r="C150" s="19" t="s">
        <v>72</v>
      </c>
      <c r="D150" s="19" t="s">
        <v>56</v>
      </c>
      <c r="E150" s="19" t="s">
        <v>46</v>
      </c>
      <c r="F150" s="19" t="s">
        <v>281</v>
      </c>
      <c r="G150" s="19" t="s">
        <v>51</v>
      </c>
      <c r="H150" s="19"/>
      <c r="I150" s="21" t="s">
        <v>38</v>
      </c>
      <c r="J150" s="21"/>
      <c r="K150" s="19"/>
      <c r="L150" s="30" t="s">
        <v>39</v>
      </c>
      <c r="M150" s="32">
        <v>5</v>
      </c>
      <c r="N150" s="32">
        <v>5</v>
      </c>
      <c r="O150" s="32">
        <v>5</v>
      </c>
      <c r="P150" s="32">
        <v>4</v>
      </c>
      <c r="Q150" s="32">
        <v>4</v>
      </c>
      <c r="R150" s="32">
        <v>4</v>
      </c>
      <c r="S150" s="32">
        <v>5</v>
      </c>
      <c r="T150" s="32">
        <v>5</v>
      </c>
      <c r="U150" s="36" t="s">
        <v>38</v>
      </c>
      <c r="V150" s="36"/>
      <c r="W150" s="23"/>
      <c r="X150" s="43" t="s">
        <v>282</v>
      </c>
      <c r="Y150" s="27"/>
    </row>
    <row r="151" spans="1:25" s="10" customFormat="1" ht="18">
      <c r="A151" s="1">
        <v>6</v>
      </c>
      <c r="B151" s="19" t="s">
        <v>64</v>
      </c>
      <c r="C151" s="19" t="s">
        <v>65</v>
      </c>
      <c r="D151" s="19" t="s">
        <v>56</v>
      </c>
      <c r="E151" s="19" t="s">
        <v>32</v>
      </c>
      <c r="F151" s="19" t="s">
        <v>285</v>
      </c>
      <c r="G151" s="19" t="s">
        <v>61</v>
      </c>
      <c r="H151" s="19" t="s">
        <v>283</v>
      </c>
      <c r="I151" s="21" t="s">
        <v>43</v>
      </c>
      <c r="J151" s="21"/>
      <c r="K151" s="19"/>
      <c r="L151" s="30" t="s">
        <v>39</v>
      </c>
      <c r="M151" s="32">
        <v>4</v>
      </c>
      <c r="N151" s="32">
        <v>4</v>
      </c>
      <c r="O151" s="32">
        <v>4</v>
      </c>
      <c r="P151" s="32">
        <v>4</v>
      </c>
      <c r="Q151" s="32">
        <v>4</v>
      </c>
      <c r="R151" s="32">
        <v>4</v>
      </c>
      <c r="S151" s="32">
        <v>4</v>
      </c>
      <c r="T151" s="32">
        <v>4</v>
      </c>
      <c r="U151" s="36" t="s">
        <v>43</v>
      </c>
      <c r="V151" s="36"/>
      <c r="W151" s="23"/>
      <c r="X151" s="43"/>
      <c r="Y151" s="27"/>
    </row>
    <row r="152" spans="1:25" s="10" customFormat="1" ht="19" thickBot="1">
      <c r="A152" s="1">
        <v>7</v>
      </c>
      <c r="B152" s="19" t="s">
        <v>64</v>
      </c>
      <c r="C152" s="19" t="s">
        <v>72</v>
      </c>
      <c r="D152" s="19" t="s">
        <v>56</v>
      </c>
      <c r="E152" s="19" t="s">
        <v>32</v>
      </c>
      <c r="F152" s="19" t="s">
        <v>203</v>
      </c>
      <c r="G152" s="19" t="s">
        <v>37</v>
      </c>
      <c r="H152" s="19"/>
      <c r="I152" s="21" t="s">
        <v>38</v>
      </c>
      <c r="J152" s="21"/>
      <c r="K152" s="19"/>
      <c r="L152" s="30" t="s">
        <v>39</v>
      </c>
      <c r="M152" s="32">
        <v>4</v>
      </c>
      <c r="N152" s="32">
        <v>4</v>
      </c>
      <c r="O152" s="32">
        <v>4</v>
      </c>
      <c r="P152" s="32">
        <v>4</v>
      </c>
      <c r="Q152" s="32">
        <v>4</v>
      </c>
      <c r="R152" s="32">
        <v>4</v>
      </c>
      <c r="S152" s="32">
        <v>4</v>
      </c>
      <c r="T152" s="32">
        <v>4</v>
      </c>
      <c r="U152" s="36" t="s">
        <v>38</v>
      </c>
      <c r="V152" s="36"/>
      <c r="W152" s="23"/>
      <c r="X152" s="43"/>
      <c r="Y152" s="27"/>
    </row>
    <row r="153" spans="1:25" ht="24" thickTop="1">
      <c r="A153" s="175" t="s">
        <v>0</v>
      </c>
      <c r="B153" s="177" t="s">
        <v>1</v>
      </c>
      <c r="C153" s="178"/>
      <c r="D153" s="178"/>
      <c r="E153" s="178"/>
      <c r="F153" s="178"/>
      <c r="G153" s="178"/>
      <c r="H153" s="178"/>
      <c r="I153" s="179"/>
      <c r="J153" s="119"/>
      <c r="K153" s="119"/>
      <c r="L153" s="117" t="s">
        <v>2</v>
      </c>
      <c r="M153" s="180" t="s">
        <v>3</v>
      </c>
      <c r="N153" s="181"/>
      <c r="O153" s="182"/>
      <c r="P153" s="119"/>
      <c r="Q153" s="119"/>
      <c r="R153" s="119"/>
      <c r="S153" s="119"/>
      <c r="T153" s="119"/>
      <c r="U153" s="163" t="s">
        <v>4</v>
      </c>
      <c r="V153" s="164"/>
      <c r="W153" s="165"/>
      <c r="X153" s="118" t="s">
        <v>5</v>
      </c>
      <c r="Y153" s="117" t="s">
        <v>6</v>
      </c>
    </row>
    <row r="154" spans="1:25" ht="65.25" customHeight="1">
      <c r="A154" s="176"/>
      <c r="B154" s="2" t="s">
        <v>130</v>
      </c>
      <c r="C154" s="183" t="s">
        <v>131</v>
      </c>
      <c r="D154" s="184"/>
      <c r="E154" s="2" t="s">
        <v>10</v>
      </c>
      <c r="F154" s="2" t="s">
        <v>11</v>
      </c>
      <c r="G154" s="173" t="s">
        <v>14</v>
      </c>
      <c r="H154" s="174"/>
      <c r="I154" s="18" t="s">
        <v>15</v>
      </c>
      <c r="J154" s="119"/>
      <c r="K154" s="119"/>
      <c r="L154" s="84" t="s">
        <v>16</v>
      </c>
      <c r="M154" s="34" t="s">
        <v>17</v>
      </c>
      <c r="N154" s="34" t="s">
        <v>18</v>
      </c>
      <c r="O154" s="34" t="s">
        <v>19</v>
      </c>
      <c r="P154" s="119"/>
      <c r="Q154" s="119"/>
      <c r="R154" s="119"/>
      <c r="S154" s="119"/>
      <c r="T154" s="119"/>
      <c r="U154" s="157" t="s">
        <v>25</v>
      </c>
      <c r="V154" s="158"/>
      <c r="W154" s="85" t="s">
        <v>284</v>
      </c>
      <c r="X154" s="84" t="s">
        <v>27</v>
      </c>
      <c r="Y154" s="84" t="s">
        <v>28</v>
      </c>
    </row>
    <row r="155" spans="1:25" ht="18">
      <c r="A155" s="1">
        <v>1</v>
      </c>
      <c r="B155" s="19" t="s">
        <v>132</v>
      </c>
      <c r="C155" s="167" t="s">
        <v>133</v>
      </c>
      <c r="D155" s="167"/>
      <c r="E155" s="22" t="s">
        <v>32</v>
      </c>
      <c r="F155" s="19" t="s">
        <v>71</v>
      </c>
      <c r="G155" s="19" t="s">
        <v>40</v>
      </c>
      <c r="H155" s="19"/>
      <c r="I155" s="19"/>
      <c r="J155" s="119"/>
      <c r="K155" s="119"/>
      <c r="L155" s="31" t="s">
        <v>39</v>
      </c>
      <c r="M155" s="33">
        <v>4</v>
      </c>
      <c r="N155" s="33">
        <v>4</v>
      </c>
      <c r="O155" s="33">
        <v>4</v>
      </c>
      <c r="P155" s="119"/>
      <c r="Q155" s="119"/>
      <c r="R155" s="119"/>
      <c r="S155" s="119"/>
      <c r="T155" s="119"/>
      <c r="U155" s="37" t="s">
        <v>44</v>
      </c>
      <c r="V155" s="37"/>
      <c r="W155" s="24"/>
      <c r="X155" s="26" t="s">
        <v>286</v>
      </c>
      <c r="Y155" s="28"/>
    </row>
    <row r="156" spans="1:25" ht="18">
      <c r="A156" s="1">
        <v>2</v>
      </c>
      <c r="B156" s="19" t="s">
        <v>132</v>
      </c>
      <c r="C156" s="167" t="s">
        <v>288</v>
      </c>
      <c r="D156" s="167"/>
      <c r="E156" s="22" t="s">
        <v>32</v>
      </c>
      <c r="F156" s="19" t="s">
        <v>287</v>
      </c>
      <c r="G156" s="19" t="s">
        <v>38</v>
      </c>
      <c r="H156" s="19"/>
      <c r="I156" s="19"/>
      <c r="J156" s="119"/>
      <c r="K156" s="119"/>
      <c r="L156" s="31" t="s">
        <v>34</v>
      </c>
      <c r="M156" s="33">
        <v>5</v>
      </c>
      <c r="N156" s="33">
        <v>5</v>
      </c>
      <c r="O156" s="33">
        <v>5</v>
      </c>
      <c r="P156" s="119"/>
      <c r="Q156" s="119"/>
      <c r="R156" s="119"/>
      <c r="S156" s="119"/>
      <c r="T156" s="119"/>
      <c r="U156" s="37" t="s">
        <v>43</v>
      </c>
      <c r="V156" s="37"/>
      <c r="W156" s="24"/>
      <c r="X156" s="26"/>
      <c r="Y156" s="28"/>
    </row>
    <row r="157" spans="1:25" ht="18">
      <c r="A157" s="1">
        <v>3</v>
      </c>
      <c r="B157" s="19" t="s">
        <v>132</v>
      </c>
      <c r="C157" s="167" t="s">
        <v>133</v>
      </c>
      <c r="D157" s="167"/>
      <c r="E157" s="22" t="s">
        <v>32</v>
      </c>
      <c r="F157" s="19" t="s">
        <v>71</v>
      </c>
      <c r="G157" s="19" t="s">
        <v>43</v>
      </c>
      <c r="H157" s="19"/>
      <c r="I157" s="19"/>
      <c r="J157" s="119"/>
      <c r="K157" s="119"/>
      <c r="L157" s="31" t="s">
        <v>34</v>
      </c>
      <c r="M157" s="33">
        <v>5</v>
      </c>
      <c r="N157" s="33">
        <v>5</v>
      </c>
      <c r="O157" s="33">
        <v>5</v>
      </c>
      <c r="P157" s="119"/>
      <c r="Q157" s="119"/>
      <c r="R157" s="119"/>
      <c r="S157" s="119"/>
      <c r="T157" s="119"/>
      <c r="U157" s="37" t="s">
        <v>43</v>
      </c>
      <c r="V157" s="37"/>
      <c r="W157" s="24"/>
      <c r="X157" s="26" t="s">
        <v>118</v>
      </c>
      <c r="Y157" s="28" t="s">
        <v>58</v>
      </c>
    </row>
    <row r="158" spans="1:25" ht="18">
      <c r="A158" s="1">
        <v>4</v>
      </c>
      <c r="B158" s="19" t="s">
        <v>132</v>
      </c>
      <c r="C158" s="167" t="s">
        <v>133</v>
      </c>
      <c r="D158" s="167"/>
      <c r="E158" s="22" t="s">
        <v>32</v>
      </c>
      <c r="F158" s="19" t="s">
        <v>71</v>
      </c>
      <c r="G158" s="19" t="s">
        <v>43</v>
      </c>
      <c r="H158" s="19" t="s">
        <v>33</v>
      </c>
      <c r="I158" s="19" t="s">
        <v>134</v>
      </c>
      <c r="J158" s="119"/>
      <c r="K158" s="119"/>
      <c r="L158" s="31" t="s">
        <v>34</v>
      </c>
      <c r="M158" s="33">
        <v>5</v>
      </c>
      <c r="N158" s="33">
        <v>5</v>
      </c>
      <c r="O158" s="33">
        <v>5</v>
      </c>
      <c r="P158" s="119"/>
      <c r="Q158" s="119"/>
      <c r="R158" s="119"/>
      <c r="S158" s="119"/>
      <c r="T158" s="119"/>
      <c r="U158" s="37" t="s">
        <v>43</v>
      </c>
      <c r="V158" s="37"/>
      <c r="W158" s="24"/>
      <c r="X158" s="26" t="s">
        <v>118</v>
      </c>
      <c r="Y158" s="28" t="s">
        <v>58</v>
      </c>
    </row>
    <row r="159" spans="1:25" ht="18">
      <c r="A159" s="1">
        <v>5</v>
      </c>
      <c r="B159" s="19" t="s">
        <v>132</v>
      </c>
      <c r="C159" s="167" t="s">
        <v>135</v>
      </c>
      <c r="D159" s="167"/>
      <c r="E159" s="22" t="s">
        <v>46</v>
      </c>
      <c r="F159" s="19" t="s">
        <v>71</v>
      </c>
      <c r="G159" s="19" t="s">
        <v>38</v>
      </c>
      <c r="H159" s="19"/>
      <c r="I159" s="19"/>
      <c r="J159" s="119"/>
      <c r="K159" s="119"/>
      <c r="L159" s="31" t="s">
        <v>34</v>
      </c>
      <c r="M159" s="33">
        <v>5</v>
      </c>
      <c r="N159" s="33">
        <v>5</v>
      </c>
      <c r="O159" s="33">
        <v>5</v>
      </c>
      <c r="P159" s="119"/>
      <c r="Q159" s="119"/>
      <c r="R159" s="119"/>
      <c r="S159" s="119"/>
      <c r="T159" s="119"/>
      <c r="U159" s="37" t="s">
        <v>38</v>
      </c>
      <c r="V159" s="37"/>
      <c r="W159" s="24"/>
      <c r="X159" s="26"/>
      <c r="Y159" s="28" t="s">
        <v>58</v>
      </c>
    </row>
    <row r="160" spans="1:25" ht="18">
      <c r="A160" s="1">
        <v>6</v>
      </c>
      <c r="B160" s="19" t="s">
        <v>132</v>
      </c>
      <c r="C160" s="167" t="s">
        <v>133</v>
      </c>
      <c r="D160" s="167"/>
      <c r="E160" s="22" t="s">
        <v>32</v>
      </c>
      <c r="F160" s="19" t="s">
        <v>71</v>
      </c>
      <c r="G160" s="19" t="s">
        <v>43</v>
      </c>
      <c r="H160" s="19" t="s">
        <v>33</v>
      </c>
      <c r="I160" s="19" t="s">
        <v>289</v>
      </c>
      <c r="J160" s="119"/>
      <c r="K160" s="119"/>
      <c r="L160" s="31" t="s">
        <v>34</v>
      </c>
      <c r="M160" s="33">
        <v>4</v>
      </c>
      <c r="N160" s="33">
        <v>5</v>
      </c>
      <c r="O160" s="33">
        <v>5</v>
      </c>
      <c r="P160" s="119"/>
      <c r="Q160" s="119"/>
      <c r="R160" s="119"/>
      <c r="S160" s="119"/>
      <c r="T160" s="119"/>
      <c r="U160" s="37" t="s">
        <v>43</v>
      </c>
      <c r="V160" s="37"/>
      <c r="W160" s="24"/>
      <c r="X160" s="26"/>
      <c r="Y160" s="28"/>
    </row>
    <row r="161" spans="1:25" ht="18">
      <c r="A161" s="1">
        <v>7</v>
      </c>
      <c r="B161" s="19" t="s">
        <v>132</v>
      </c>
      <c r="C161" s="167" t="s">
        <v>133</v>
      </c>
      <c r="D161" s="167"/>
      <c r="E161" s="22" t="s">
        <v>32</v>
      </c>
      <c r="F161" s="19" t="s">
        <v>71</v>
      </c>
      <c r="G161" s="19" t="s">
        <v>40</v>
      </c>
      <c r="H161" s="19"/>
      <c r="I161" s="19"/>
      <c r="J161" s="119"/>
      <c r="K161" s="119"/>
      <c r="L161" s="31" t="s">
        <v>68</v>
      </c>
      <c r="M161" s="33">
        <v>2</v>
      </c>
      <c r="N161" s="33">
        <v>1</v>
      </c>
      <c r="O161" s="33">
        <v>1</v>
      </c>
      <c r="P161" s="119"/>
      <c r="Q161" s="119"/>
      <c r="R161" s="119"/>
      <c r="S161" s="119"/>
      <c r="T161" s="119"/>
      <c r="U161" s="37" t="s">
        <v>33</v>
      </c>
      <c r="V161" s="37"/>
      <c r="W161" s="24" t="s">
        <v>290</v>
      </c>
      <c r="X161" s="26"/>
      <c r="Y161" s="28"/>
    </row>
    <row r="162" spans="1:25" ht="18">
      <c r="A162" s="1">
        <v>8</v>
      </c>
      <c r="B162" s="19" t="s">
        <v>132</v>
      </c>
      <c r="C162" s="167" t="s">
        <v>133</v>
      </c>
      <c r="D162" s="167"/>
      <c r="E162" s="22" t="s">
        <v>32</v>
      </c>
      <c r="F162" s="19" t="s">
        <v>71</v>
      </c>
      <c r="G162" s="19" t="s">
        <v>43</v>
      </c>
      <c r="H162" s="19" t="s">
        <v>33</v>
      </c>
      <c r="I162" s="19" t="s">
        <v>134</v>
      </c>
      <c r="J162" s="119"/>
      <c r="K162" s="119"/>
      <c r="L162" s="31" t="s">
        <v>34</v>
      </c>
      <c r="M162" s="33">
        <v>5</v>
      </c>
      <c r="N162" s="33">
        <v>5</v>
      </c>
      <c r="O162" s="33">
        <v>5</v>
      </c>
      <c r="P162" s="119"/>
      <c r="Q162" s="119"/>
      <c r="R162" s="119"/>
      <c r="S162" s="119"/>
      <c r="T162" s="119"/>
      <c r="U162" s="37" t="s">
        <v>33</v>
      </c>
      <c r="V162" s="37"/>
      <c r="W162" s="24" t="s">
        <v>290</v>
      </c>
      <c r="X162" s="26"/>
      <c r="Y162" s="28"/>
    </row>
    <row r="163" spans="1:25" ht="18">
      <c r="A163" s="1">
        <v>9</v>
      </c>
      <c r="B163" s="19" t="s">
        <v>132</v>
      </c>
      <c r="C163" s="167" t="s">
        <v>139</v>
      </c>
      <c r="D163" s="167"/>
      <c r="E163" s="22" t="s">
        <v>32</v>
      </c>
      <c r="F163" s="19" t="s">
        <v>71</v>
      </c>
      <c r="G163" s="19" t="s">
        <v>43</v>
      </c>
      <c r="H163" s="19"/>
      <c r="I163" s="19"/>
      <c r="J163" s="119"/>
      <c r="K163" s="119"/>
      <c r="L163" s="31" t="s">
        <v>34</v>
      </c>
      <c r="M163" s="33">
        <v>5</v>
      </c>
      <c r="N163" s="33">
        <v>5</v>
      </c>
      <c r="O163" s="33">
        <v>5</v>
      </c>
      <c r="P163" s="119"/>
      <c r="Q163" s="119"/>
      <c r="R163" s="119"/>
      <c r="S163" s="119"/>
      <c r="T163" s="119"/>
      <c r="U163" s="37" t="s">
        <v>43</v>
      </c>
      <c r="V163" s="37"/>
      <c r="W163" s="24"/>
      <c r="X163" s="26"/>
      <c r="Y163" s="28"/>
    </row>
    <row r="164" spans="1:25" ht="18">
      <c r="A164" s="1">
        <v>10</v>
      </c>
      <c r="B164" s="19" t="s">
        <v>132</v>
      </c>
      <c r="C164" s="167" t="s">
        <v>291</v>
      </c>
      <c r="D164" s="167"/>
      <c r="E164" s="22" t="s">
        <v>32</v>
      </c>
      <c r="F164" s="19" t="s">
        <v>292</v>
      </c>
      <c r="G164" s="19" t="s">
        <v>38</v>
      </c>
      <c r="H164" s="19"/>
      <c r="I164" s="19"/>
      <c r="J164" s="119"/>
      <c r="K164" s="119"/>
      <c r="L164" s="31" t="s">
        <v>34</v>
      </c>
      <c r="M164" s="33">
        <v>5</v>
      </c>
      <c r="N164" s="33">
        <v>5</v>
      </c>
      <c r="O164" s="33">
        <v>5</v>
      </c>
      <c r="P164" s="119"/>
      <c r="Q164" s="119"/>
      <c r="R164" s="119"/>
      <c r="S164" s="119"/>
      <c r="T164" s="119"/>
      <c r="U164" s="37" t="s">
        <v>38</v>
      </c>
      <c r="V164" s="37"/>
      <c r="W164" s="24"/>
      <c r="X164" s="26"/>
      <c r="Y164" s="28"/>
    </row>
    <row r="165" spans="1:25" ht="18">
      <c r="A165" s="1">
        <v>11</v>
      </c>
      <c r="B165" s="19" t="s">
        <v>132</v>
      </c>
      <c r="C165" s="167" t="s">
        <v>139</v>
      </c>
      <c r="D165" s="167"/>
      <c r="E165" s="22" t="s">
        <v>32</v>
      </c>
      <c r="F165" s="19"/>
      <c r="G165" s="19" t="s">
        <v>38</v>
      </c>
      <c r="H165" s="19"/>
      <c r="I165" s="19"/>
      <c r="J165" s="119"/>
      <c r="K165" s="119"/>
      <c r="L165" s="31" t="s">
        <v>39</v>
      </c>
      <c r="M165" s="33">
        <v>3</v>
      </c>
      <c r="N165" s="33">
        <v>4</v>
      </c>
      <c r="O165" s="33">
        <v>4</v>
      </c>
      <c r="P165" s="119"/>
      <c r="Q165" s="119"/>
      <c r="R165" s="119"/>
      <c r="S165" s="119"/>
      <c r="T165" s="119"/>
      <c r="U165" s="37" t="s">
        <v>43</v>
      </c>
      <c r="V165" s="37"/>
      <c r="W165" s="24"/>
      <c r="X165" s="26" t="s">
        <v>293</v>
      </c>
      <c r="Y165" s="28" t="s">
        <v>140</v>
      </c>
    </row>
    <row r="166" spans="1:25" ht="18">
      <c r="A166" s="92">
        <v>12</v>
      </c>
      <c r="B166" s="22" t="s">
        <v>132</v>
      </c>
      <c r="C166" s="166" t="s">
        <v>139</v>
      </c>
      <c r="D166" s="166"/>
      <c r="E166" s="22" t="s">
        <v>32</v>
      </c>
      <c r="F166" s="22" t="s">
        <v>71</v>
      </c>
      <c r="G166" s="22" t="s">
        <v>43</v>
      </c>
      <c r="H166" s="22" t="s">
        <v>33</v>
      </c>
      <c r="I166" s="22" t="s">
        <v>134</v>
      </c>
      <c r="J166" s="119"/>
      <c r="K166" s="119"/>
      <c r="L166" s="31" t="s">
        <v>34</v>
      </c>
      <c r="M166" s="33">
        <v>4</v>
      </c>
      <c r="N166" s="33">
        <v>5</v>
      </c>
      <c r="O166" s="33">
        <v>5</v>
      </c>
      <c r="P166" s="119"/>
      <c r="Q166" s="119"/>
      <c r="R166" s="119"/>
      <c r="S166" s="119"/>
      <c r="T166" s="119"/>
      <c r="U166" s="37" t="s">
        <v>43</v>
      </c>
      <c r="V166" s="37"/>
      <c r="W166" s="24"/>
      <c r="X166" s="26"/>
      <c r="Y166" s="28"/>
    </row>
    <row r="167" spans="1:25" s="126" customFormat="1" ht="18">
      <c r="A167" s="1">
        <v>13</v>
      </c>
      <c r="B167" s="19" t="s">
        <v>132</v>
      </c>
      <c r="C167" s="167" t="s">
        <v>133</v>
      </c>
      <c r="D167" s="167"/>
      <c r="E167" s="19" t="s">
        <v>32</v>
      </c>
      <c r="F167" s="19" t="s">
        <v>71</v>
      </c>
      <c r="G167" s="19" t="s">
        <v>40</v>
      </c>
      <c r="H167" s="19" t="s">
        <v>33</v>
      </c>
      <c r="I167" s="19" t="s">
        <v>294</v>
      </c>
      <c r="J167" s="125"/>
      <c r="K167" s="125"/>
      <c r="L167" s="30" t="s">
        <v>39</v>
      </c>
      <c r="M167" s="32">
        <v>3</v>
      </c>
      <c r="N167" s="32">
        <v>4</v>
      </c>
      <c r="O167" s="32">
        <v>3</v>
      </c>
      <c r="P167" s="125"/>
      <c r="Q167" s="125"/>
      <c r="R167" s="125"/>
      <c r="S167" s="125"/>
      <c r="T167" s="125"/>
      <c r="U167" s="36" t="s">
        <v>33</v>
      </c>
      <c r="V167" s="36"/>
      <c r="W167" s="23" t="s">
        <v>294</v>
      </c>
      <c r="X167" s="25" t="s">
        <v>295</v>
      </c>
      <c r="Y167" s="27" t="s">
        <v>296</v>
      </c>
    </row>
    <row r="168" spans="1:25" s="10" customFormat="1" ht="18">
      <c r="A168" s="1">
        <v>14</v>
      </c>
      <c r="B168" s="19" t="s">
        <v>132</v>
      </c>
      <c r="C168" s="155" t="s">
        <v>133</v>
      </c>
      <c r="D168" s="156"/>
      <c r="E168" s="19" t="s">
        <v>32</v>
      </c>
      <c r="F168" s="19" t="s">
        <v>71</v>
      </c>
      <c r="G168" s="19" t="s">
        <v>38</v>
      </c>
      <c r="H168" s="19" t="s">
        <v>40</v>
      </c>
      <c r="I168" s="19"/>
      <c r="J168" s="137"/>
      <c r="K168" s="137"/>
      <c r="L168" s="30" t="s">
        <v>68</v>
      </c>
      <c r="M168" s="32">
        <v>4</v>
      </c>
      <c r="N168" s="32">
        <v>5</v>
      </c>
      <c r="O168" s="32">
        <v>5</v>
      </c>
      <c r="P168" s="137"/>
      <c r="Q168" s="137"/>
      <c r="R168" s="137"/>
      <c r="S168" s="137"/>
      <c r="T168" s="137"/>
      <c r="U168" s="36" t="s">
        <v>43</v>
      </c>
      <c r="V168" s="36"/>
      <c r="W168" s="23"/>
      <c r="X168" s="25" t="s">
        <v>297</v>
      </c>
      <c r="Y168" s="27"/>
    </row>
    <row r="241" spans="2:11">
      <c r="F241" s="50"/>
      <c r="G241" s="50"/>
      <c r="H241" s="50"/>
      <c r="I241" s="50"/>
      <c r="J241" s="50"/>
      <c r="K241" s="50"/>
    </row>
    <row r="242" spans="2:11">
      <c r="B242" s="50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2:11">
      <c r="B243" s="50"/>
      <c r="C243" s="50"/>
      <c r="D243" s="50"/>
      <c r="E243" s="50"/>
      <c r="F243" s="162"/>
      <c r="G243" s="162"/>
      <c r="H243" s="162"/>
      <c r="I243" s="50"/>
      <c r="J243" s="50"/>
      <c r="K243" s="50"/>
    </row>
    <row r="244" spans="2:11">
      <c r="B244" s="50" t="s">
        <v>74</v>
      </c>
      <c r="C244" s="50"/>
      <c r="D244" s="50"/>
      <c r="E244" s="50"/>
      <c r="F244" s="162"/>
      <c r="G244" s="162"/>
      <c r="H244" s="162"/>
      <c r="I244" s="50"/>
      <c r="J244" s="51" t="s">
        <v>75</v>
      </c>
      <c r="K244" s="50"/>
    </row>
    <row r="245" spans="2:11">
      <c r="B245" s="51" t="s">
        <v>76</v>
      </c>
      <c r="C245" s="50"/>
      <c r="D245" s="50"/>
      <c r="E245" s="50"/>
      <c r="F245" s="50"/>
      <c r="G245" s="50"/>
      <c r="H245" s="50"/>
      <c r="I245" s="50"/>
      <c r="J245" s="52" t="s">
        <v>64</v>
      </c>
      <c r="K245" s="50"/>
    </row>
    <row r="246" spans="2:11">
      <c r="B246" s="50" t="s">
        <v>30</v>
      </c>
      <c r="C246" s="50"/>
      <c r="D246" s="50"/>
      <c r="E246" s="50"/>
      <c r="F246" s="162"/>
      <c r="G246" s="162"/>
      <c r="H246" s="162"/>
      <c r="I246" s="50"/>
      <c r="J246" s="52" t="s">
        <v>29</v>
      </c>
      <c r="K246" s="50"/>
    </row>
    <row r="247" spans="2:11">
      <c r="B247" s="50" t="s">
        <v>57</v>
      </c>
      <c r="C247" s="50"/>
      <c r="D247" s="50"/>
      <c r="E247" s="50"/>
      <c r="F247" s="162"/>
      <c r="G247" s="162"/>
      <c r="H247" s="162"/>
      <c r="I247" s="50"/>
      <c r="J247" s="50"/>
      <c r="K247" s="50"/>
    </row>
    <row r="248" spans="2:11">
      <c r="B248" s="50"/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2:11">
      <c r="B249" s="50"/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2:11">
      <c r="B250" s="50" t="s">
        <v>77</v>
      </c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2:11">
      <c r="B251" s="51" t="s">
        <v>78</v>
      </c>
      <c r="C251" s="50"/>
      <c r="D251" s="50"/>
      <c r="E251" s="50"/>
      <c r="F251" s="50"/>
      <c r="G251" s="50" t="s">
        <v>65</v>
      </c>
      <c r="H251" s="50"/>
      <c r="I251" s="50"/>
      <c r="J251" s="50"/>
      <c r="K251" s="50"/>
    </row>
    <row r="252" spans="2:11">
      <c r="B252" s="52" t="s">
        <v>65</v>
      </c>
      <c r="C252" s="52"/>
      <c r="D252" s="52"/>
      <c r="E252" s="52"/>
      <c r="F252" s="50"/>
      <c r="G252" s="50"/>
      <c r="H252" s="50"/>
      <c r="I252" s="50"/>
      <c r="J252" s="50"/>
      <c r="K252" s="50"/>
    </row>
    <row r="253" spans="2:11">
      <c r="B253" s="52" t="s">
        <v>72</v>
      </c>
      <c r="C253" s="52"/>
      <c r="D253" s="52"/>
      <c r="E253" s="52"/>
      <c r="F253" s="50"/>
      <c r="G253" s="50"/>
      <c r="H253" s="50"/>
      <c r="I253" s="50"/>
      <c r="J253" s="50"/>
      <c r="K253" s="50"/>
    </row>
    <row r="254" spans="2:11">
      <c r="B254" s="50"/>
      <c r="C254" s="50"/>
      <c r="D254" s="50"/>
      <c r="E254" s="50"/>
      <c r="F254" s="50"/>
      <c r="G254" s="50"/>
      <c r="H254" s="50"/>
      <c r="I254" s="50"/>
    </row>
  </sheetData>
  <dataConsolidate/>
  <mergeCells count="30">
    <mergeCell ref="A1:A2"/>
    <mergeCell ref="B1:K1"/>
    <mergeCell ref="M1:T1"/>
    <mergeCell ref="F243:H244"/>
    <mergeCell ref="I2:J2"/>
    <mergeCell ref="A153:A154"/>
    <mergeCell ref="B153:I153"/>
    <mergeCell ref="M153:O153"/>
    <mergeCell ref="C154:D154"/>
    <mergeCell ref="G154:H154"/>
    <mergeCell ref="C155:D155"/>
    <mergeCell ref="C156:D156"/>
    <mergeCell ref="C157:D157"/>
    <mergeCell ref="C158:D158"/>
    <mergeCell ref="C159:D159"/>
    <mergeCell ref="C165:D165"/>
    <mergeCell ref="C168:D168"/>
    <mergeCell ref="U2:V2"/>
    <mergeCell ref="U1:W1"/>
    <mergeCell ref="F246:H246"/>
    <mergeCell ref="F247:H247"/>
    <mergeCell ref="U153:W153"/>
    <mergeCell ref="U154:V154"/>
    <mergeCell ref="C166:D166"/>
    <mergeCell ref="C167:D167"/>
    <mergeCell ref="C160:D160"/>
    <mergeCell ref="C161:D161"/>
    <mergeCell ref="C162:D162"/>
    <mergeCell ref="C163:D163"/>
    <mergeCell ref="C164:D164"/>
  </mergeCells>
  <phoneticPr fontId="5" type="noConversion"/>
  <dataValidations count="12">
    <dataValidation type="list" allowBlank="1" showInputMessage="1" showErrorMessage="1" sqref="G69:G73 G3:G67 G75:G152">
      <formula1>Procedencia_zona</formula1>
    </dataValidation>
    <dataValidation type="list" allowBlank="1" showInputMessage="1" showErrorMessage="1" sqref="I63:J73 I74 G155:H168 I3:J61 J62 I75:J152">
      <formula1>Medio_FF</formula1>
    </dataValidation>
    <dataValidation type="list" allowBlank="1" showInputMessage="1" showErrorMessage="1" sqref="G68">
      <formula1>nuevo</formula1>
    </dataValidation>
    <dataValidation type="list" allowBlank="1" showInputMessage="1" showErrorMessage="1" sqref="F11">
      <formula1>preferencia</formula1>
    </dataValidation>
    <dataValidation type="list" allowBlank="1" showInputMessage="1" showErrorMessage="1" sqref="D246:D247 D251:D253 C3:C59 C108:C145">
      <formula1>Itinerario</formula1>
    </dataValidation>
    <dataValidation type="list" allowBlank="1" showInputMessage="1" showErrorMessage="1" sqref="G248 G251 C60:C107 C146:C152">
      <formula1>menciones</formula1>
    </dataValidation>
    <dataValidation type="list" allowBlank="1" showInputMessage="1" showErrorMessage="1" sqref="L155:L168 L3:L152">
      <formula1>Pregunta1</formula1>
    </dataValidation>
    <dataValidation type="list" allowBlank="1" showInputMessage="1" showErrorMessage="1" sqref="T48 T95:T96 M3:S73 M155:O168 M75:S152">
      <formula1>Pregunta2</formula1>
    </dataValidation>
    <dataValidation type="list" allowBlank="1" showInputMessage="1" showErrorMessage="1" sqref="U74 U155:V168 U3:V73 U75:V152">
      <formula1>Pregunta3</formula1>
    </dataValidation>
    <dataValidation type="list" allowBlank="1" showInputMessage="1" showErrorMessage="1" sqref="E155:E168 E3:E152">
      <formula1>Opciones</formula1>
    </dataValidation>
    <dataValidation type="list" allowBlank="1" showInputMessage="1" showErrorMessage="1" sqref="D3:D152">
      <formula1>Turno</formula1>
    </dataValidation>
    <dataValidation type="list" allowBlank="1" showInputMessage="1" showErrorMessage="1" sqref="B3:B152">
      <formula1>Carrera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'Resumen de datos'!$B$9:$B$15</xm:f>
          </x14:formula1>
          <xm:sqref>E7</xm:sqref>
        </x14:dataValidation>
        <x14:dataValidation type="list" allowBlank="1" showInputMessage="1" showErrorMessage="1">
          <x14:formula1>
            <xm:f>'Resumen de datos'!$B$40:$B$44</xm:f>
          </x14:formula1>
          <xm:sqref>L19</xm:sqref>
        </x14:dataValidation>
        <x14:dataValidation type="list" allowBlank="1" showInputMessage="1" showErrorMessage="1">
          <x14:formula1>
            <xm:f>'Resumen de datos'!$B$30:$B$36</xm:f>
          </x14:formula1>
          <xm:sqref>I63:J63</xm:sqref>
        </x14:dataValidation>
        <x14:dataValidation type="list" allowBlank="1" showInputMessage="1" showErrorMessage="1">
          <x14:formula1>
            <xm:f>'Resumen de datos'!$B$30:$B$36</xm:f>
          </x14:formula1>
          <xm:sqref>J62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6" sqref="G16"/>
    </sheetView>
  </sheetViews>
  <sheetFormatPr baseColWidth="10" defaultColWidth="11.5" defaultRowHeight="14" x14ac:dyDescent="0"/>
  <cols>
    <col min="1" max="1" width="36.33203125" bestFit="1" customWidth="1"/>
    <col min="2" max="2" width="9.33203125" bestFit="1" customWidth="1"/>
    <col min="3" max="3" width="13.6640625" bestFit="1" customWidth="1"/>
    <col min="4" max="4" width="26.83203125" bestFit="1" customWidth="1"/>
    <col min="5" max="5" width="24.5" bestFit="1" customWidth="1"/>
    <col min="6" max="6" width="6.83203125" bestFit="1" customWidth="1"/>
    <col min="7" max="7" width="26.83203125" bestFit="1" customWidth="1"/>
    <col min="8" max="8" width="20.6640625" bestFit="1" customWidth="1"/>
  </cols>
  <sheetData>
    <row r="1" spans="1:9">
      <c r="A1" t="s">
        <v>79</v>
      </c>
    </row>
    <row r="4" spans="1:9">
      <c r="A4" t="s">
        <v>80</v>
      </c>
      <c r="B4" t="s">
        <v>32</v>
      </c>
      <c r="C4" t="s">
        <v>37</v>
      </c>
      <c r="D4" t="s">
        <v>38</v>
      </c>
      <c r="E4" t="s">
        <v>34</v>
      </c>
      <c r="F4">
        <v>1</v>
      </c>
      <c r="G4" t="s">
        <v>38</v>
      </c>
      <c r="H4" t="s">
        <v>38</v>
      </c>
      <c r="I4" t="s">
        <v>31</v>
      </c>
    </row>
    <row r="5" spans="1:9">
      <c r="A5" t="s">
        <v>29</v>
      </c>
      <c r="B5" t="s">
        <v>46</v>
      </c>
      <c r="C5" t="s">
        <v>49</v>
      </c>
      <c r="D5" t="s">
        <v>43</v>
      </c>
      <c r="E5" t="s">
        <v>39</v>
      </c>
      <c r="F5">
        <v>2</v>
      </c>
      <c r="G5" t="s">
        <v>43</v>
      </c>
      <c r="H5" t="s">
        <v>43</v>
      </c>
      <c r="I5" t="s">
        <v>56</v>
      </c>
    </row>
    <row r="6" spans="1:9">
      <c r="B6" t="s">
        <v>35</v>
      </c>
      <c r="C6" t="s">
        <v>51</v>
      </c>
      <c r="D6" t="s">
        <v>50</v>
      </c>
      <c r="E6" t="s">
        <v>55</v>
      </c>
      <c r="F6">
        <v>3</v>
      </c>
      <c r="G6" t="s">
        <v>50</v>
      </c>
      <c r="H6" t="s">
        <v>54</v>
      </c>
    </row>
    <row r="7" spans="1:9">
      <c r="B7" t="s">
        <v>52</v>
      </c>
      <c r="C7" t="s">
        <v>42</v>
      </c>
      <c r="D7" t="s">
        <v>41</v>
      </c>
      <c r="E7" t="s">
        <v>60</v>
      </c>
      <c r="F7">
        <v>4</v>
      </c>
      <c r="G7" t="s">
        <v>41</v>
      </c>
      <c r="H7" t="s">
        <v>67</v>
      </c>
    </row>
    <row r="8" spans="1:9">
      <c r="B8" t="s">
        <v>81</v>
      </c>
      <c r="C8" t="s">
        <v>59</v>
      </c>
      <c r="D8" t="s">
        <v>40</v>
      </c>
      <c r="E8" t="s">
        <v>68</v>
      </c>
      <c r="F8">
        <v>5</v>
      </c>
      <c r="G8" t="s">
        <v>40</v>
      </c>
      <c r="H8" t="s">
        <v>33</v>
      </c>
    </row>
    <row r="9" spans="1:9">
      <c r="B9" t="s">
        <v>69</v>
      </c>
      <c r="C9" t="s">
        <v>82</v>
      </c>
      <c r="D9" t="s">
        <v>33</v>
      </c>
      <c r="F9" t="s">
        <v>44</v>
      </c>
      <c r="G9" t="s">
        <v>33</v>
      </c>
      <c r="H9" t="s">
        <v>44</v>
      </c>
    </row>
    <row r="10" spans="1:9">
      <c r="B10" t="s">
        <v>44</v>
      </c>
      <c r="C10" t="s">
        <v>83</v>
      </c>
      <c r="G10" t="s">
        <v>44</v>
      </c>
    </row>
    <row r="11" spans="1:9">
      <c r="C11" t="s">
        <v>61</v>
      </c>
    </row>
    <row r="12" spans="1:9">
      <c r="C12" t="s">
        <v>33</v>
      </c>
    </row>
  </sheetData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9"/>
  <sheetViews>
    <sheetView tabSelected="1" topLeftCell="A284" zoomScale="85" zoomScaleNormal="85" zoomScalePageLayoutView="85" workbookViewId="0">
      <selection activeCell="K355" sqref="K355"/>
    </sheetView>
  </sheetViews>
  <sheetFormatPr baseColWidth="10" defaultColWidth="11.5" defaultRowHeight="14" x14ac:dyDescent="0"/>
  <cols>
    <col min="2" max="2" width="56.33203125" customWidth="1"/>
    <col min="3" max="3" width="14.33203125" customWidth="1"/>
    <col min="4" max="4" width="14.6640625" customWidth="1"/>
    <col min="5" max="5" width="13.33203125" customWidth="1"/>
    <col min="7" max="7" width="20.5" customWidth="1"/>
    <col min="8" max="8" width="13.6640625" customWidth="1"/>
    <col min="10" max="10" width="13.5" bestFit="1" customWidth="1"/>
    <col min="11" max="11" width="13" customWidth="1"/>
  </cols>
  <sheetData>
    <row r="1" spans="2:11" ht="19" thickBot="1">
      <c r="B1" s="7" t="s">
        <v>84</v>
      </c>
    </row>
    <row r="2" spans="2:11" ht="15" thickBot="1">
      <c r="B2" s="6"/>
      <c r="F2" s="185" t="s">
        <v>85</v>
      </c>
      <c r="G2" s="186"/>
      <c r="H2" s="187"/>
    </row>
    <row r="3" spans="2:11" ht="15" thickBot="1">
      <c r="B3" s="3" t="s">
        <v>86</v>
      </c>
      <c r="C3" s="65" t="s">
        <v>87</v>
      </c>
      <c r="D3" s="66" t="s">
        <v>56</v>
      </c>
      <c r="E3" s="67" t="s">
        <v>88</v>
      </c>
      <c r="F3" s="65" t="s">
        <v>89</v>
      </c>
      <c r="G3" s="66" t="s">
        <v>90</v>
      </c>
      <c r="H3" s="67" t="s">
        <v>91</v>
      </c>
      <c r="J3" s="17"/>
      <c r="K3" s="17"/>
    </row>
    <row r="4" spans="2:11">
      <c r="B4" t="s">
        <v>92</v>
      </c>
      <c r="C4" s="59">
        <v>47</v>
      </c>
      <c r="D4" s="60">
        <v>43</v>
      </c>
      <c r="E4" s="61">
        <f>SUM(C4+D4)</f>
        <v>90</v>
      </c>
      <c r="F4" s="64">
        <f>C4/C6</f>
        <v>0.61842105263157898</v>
      </c>
      <c r="G4" s="68">
        <f>D4/D6</f>
        <v>0.75438596491228072</v>
      </c>
      <c r="H4" s="70">
        <f>E4/E6</f>
        <v>0.67669172932330823</v>
      </c>
    </row>
    <row r="5" spans="2:11" ht="15" thickBot="1">
      <c r="B5" t="s">
        <v>93</v>
      </c>
      <c r="C5" s="59">
        <v>29</v>
      </c>
      <c r="D5" s="62">
        <v>14</v>
      </c>
      <c r="E5" s="61">
        <f>SUM(C5+D5)</f>
        <v>43</v>
      </c>
      <c r="F5" s="57">
        <f>C5/C6</f>
        <v>0.38157894736842107</v>
      </c>
      <c r="G5" s="69">
        <f>D5/D6</f>
        <v>0.24561403508771928</v>
      </c>
      <c r="H5" s="71">
        <f>E5/E6</f>
        <v>0.32330827067669171</v>
      </c>
    </row>
    <row r="6" spans="2:11" ht="15" thickBot="1">
      <c r="B6" t="s">
        <v>94</v>
      </c>
      <c r="C6" s="53">
        <f>C4+C5</f>
        <v>76</v>
      </c>
      <c r="D6" s="54">
        <f>D4+D5</f>
        <v>57</v>
      </c>
      <c r="E6" s="63">
        <f>SUM(E4:E5)</f>
        <v>133</v>
      </c>
      <c r="F6" s="58">
        <f>SUM(F4:F5)</f>
        <v>1</v>
      </c>
      <c r="G6" s="55">
        <f>SUM(G4:G5)</f>
        <v>1</v>
      </c>
      <c r="H6" s="56">
        <f>SUM(H4:H5)</f>
        <v>1</v>
      </c>
    </row>
    <row r="7" spans="2:11" s="38" customFormat="1">
      <c r="C7" s="122"/>
      <c r="D7" s="123"/>
      <c r="E7" s="123"/>
      <c r="F7" s="124"/>
      <c r="G7" s="124"/>
      <c r="H7" s="124"/>
    </row>
    <row r="8" spans="2:11" ht="15" thickBot="1">
      <c r="B8" s="48" t="s">
        <v>95</v>
      </c>
      <c r="C8" s="38"/>
      <c r="D8" s="38"/>
      <c r="E8" s="38"/>
      <c r="F8" s="49"/>
      <c r="G8" s="49"/>
      <c r="H8" s="49"/>
      <c r="I8" s="38"/>
    </row>
    <row r="9" spans="2:11">
      <c r="B9" s="38" t="s">
        <v>32</v>
      </c>
      <c r="C9" s="107">
        <v>67</v>
      </c>
      <c r="D9" s="108">
        <v>50</v>
      </c>
      <c r="E9" s="109">
        <f>SUM(C9+D9)</f>
        <v>117</v>
      </c>
      <c r="F9" s="81">
        <f>C9/$C$6</f>
        <v>0.88157894736842102</v>
      </c>
      <c r="G9" s="73">
        <f>D9/$D$6</f>
        <v>0.8771929824561403</v>
      </c>
      <c r="H9" s="74">
        <f>E9/$E$6</f>
        <v>0.87969924812030076</v>
      </c>
      <c r="I9" s="38"/>
    </row>
    <row r="10" spans="2:11">
      <c r="B10" s="38" t="s">
        <v>46</v>
      </c>
      <c r="C10" s="59">
        <v>6</v>
      </c>
      <c r="D10" s="62">
        <v>5</v>
      </c>
      <c r="E10" s="61">
        <f t="shared" ref="E10:E12" si="0">SUM(C10+D10)</f>
        <v>11</v>
      </c>
      <c r="F10" s="82">
        <f>C10/C6</f>
        <v>7.8947368421052627E-2</v>
      </c>
      <c r="G10" s="72">
        <f>D10/D6</f>
        <v>8.771929824561403E-2</v>
      </c>
      <c r="H10" s="75">
        <f t="shared" ref="H10:H15" si="1">E10/$E$6</f>
        <v>8.2706766917293228E-2</v>
      </c>
      <c r="I10" s="38"/>
    </row>
    <row r="11" spans="2:11">
      <c r="B11" s="38" t="s">
        <v>35</v>
      </c>
      <c r="C11" s="59">
        <v>1</v>
      </c>
      <c r="D11" s="60">
        <v>1</v>
      </c>
      <c r="E11" s="61">
        <f t="shared" si="0"/>
        <v>2</v>
      </c>
      <c r="F11" s="82">
        <f>C11/C6</f>
        <v>1.3157894736842105E-2</v>
      </c>
      <c r="G11" s="72">
        <f>D11/D6</f>
        <v>1.7543859649122806E-2</v>
      </c>
      <c r="H11" s="75">
        <f t="shared" si="1"/>
        <v>1.5037593984962405E-2</v>
      </c>
      <c r="I11" s="38"/>
    </row>
    <row r="12" spans="2:11">
      <c r="B12" s="38" t="s">
        <v>52</v>
      </c>
      <c r="C12" s="59">
        <f>C129+C248</f>
        <v>0</v>
      </c>
      <c r="D12" s="62">
        <f>D129+D248</f>
        <v>0</v>
      </c>
      <c r="E12" s="61">
        <f t="shared" si="0"/>
        <v>0</v>
      </c>
      <c r="F12" s="82">
        <f>C12/C6</f>
        <v>0</v>
      </c>
      <c r="G12" s="72">
        <f>D12/D6</f>
        <v>0</v>
      </c>
      <c r="H12" s="75">
        <f t="shared" si="1"/>
        <v>0</v>
      </c>
      <c r="I12" s="38"/>
    </row>
    <row r="13" spans="2:11">
      <c r="B13" s="38" t="s">
        <v>81</v>
      </c>
      <c r="C13" s="59">
        <f>C130+C249</f>
        <v>0</v>
      </c>
      <c r="D13" s="60">
        <v>1</v>
      </c>
      <c r="E13" s="61">
        <v>0</v>
      </c>
      <c r="F13" s="82">
        <f>C13/C6</f>
        <v>0</v>
      </c>
      <c r="G13" s="72">
        <f>D13/D6</f>
        <v>1.7543859649122806E-2</v>
      </c>
      <c r="H13" s="75">
        <f t="shared" si="1"/>
        <v>0</v>
      </c>
      <c r="I13" s="38"/>
    </row>
    <row r="14" spans="2:11">
      <c r="B14" s="38" t="s">
        <v>69</v>
      </c>
      <c r="C14" s="59">
        <f>C131+C250</f>
        <v>0</v>
      </c>
      <c r="D14" s="62">
        <v>0</v>
      </c>
      <c r="E14" s="61">
        <v>0</v>
      </c>
      <c r="F14" s="82">
        <f>C14/C6</f>
        <v>0</v>
      </c>
      <c r="G14" s="72">
        <f>D14/D6</f>
        <v>0</v>
      </c>
      <c r="H14" s="75">
        <f t="shared" si="1"/>
        <v>0</v>
      </c>
      <c r="I14" s="38"/>
    </row>
    <row r="15" spans="2:11" ht="15" thickBot="1">
      <c r="B15" s="38" t="s">
        <v>44</v>
      </c>
      <c r="C15" s="110">
        <v>2</v>
      </c>
      <c r="D15" s="111">
        <f>D132+D251</f>
        <v>0</v>
      </c>
      <c r="E15" s="112">
        <v>0</v>
      </c>
      <c r="F15" s="83">
        <f>C15/C6</f>
        <v>2.6315789473684209E-2</v>
      </c>
      <c r="G15" s="76">
        <f>D15/D6</f>
        <v>0</v>
      </c>
      <c r="H15" s="77">
        <f t="shared" si="1"/>
        <v>0</v>
      </c>
      <c r="I15" s="38"/>
    </row>
    <row r="16" spans="2:11">
      <c r="B16" s="38"/>
      <c r="C16" s="38"/>
      <c r="D16" s="38"/>
      <c r="E16" s="38"/>
      <c r="F16" s="49"/>
      <c r="G16" s="49"/>
      <c r="H16" s="49"/>
      <c r="I16" s="38"/>
    </row>
    <row r="17" spans="2:12" ht="15" thickBot="1">
      <c r="B17" s="3" t="s">
        <v>96</v>
      </c>
      <c r="F17" s="16"/>
      <c r="G17" s="16"/>
      <c r="H17" s="16"/>
    </row>
    <row r="18" spans="2:12">
      <c r="B18" t="s">
        <v>37</v>
      </c>
      <c r="C18" s="107">
        <v>62</v>
      </c>
      <c r="D18" s="108">
        <v>44</v>
      </c>
      <c r="E18" s="109">
        <f t="shared" ref="E18:E27" si="2">SUM(C18+D18)</f>
        <v>106</v>
      </c>
      <c r="F18" s="100">
        <f t="shared" ref="F18:F27" si="3">C18/$C$6</f>
        <v>0.81578947368421051</v>
      </c>
      <c r="G18" s="73">
        <f>D18/$D$6</f>
        <v>0.77192982456140347</v>
      </c>
      <c r="H18" s="74">
        <f>E18/$E$6</f>
        <v>0.79699248120300747</v>
      </c>
    </row>
    <row r="19" spans="2:12">
      <c r="B19" t="s">
        <v>49</v>
      </c>
      <c r="C19" s="59">
        <v>1</v>
      </c>
      <c r="D19" s="62">
        <v>2</v>
      </c>
      <c r="E19" s="61">
        <f t="shared" si="2"/>
        <v>3</v>
      </c>
      <c r="F19" s="101">
        <f t="shared" si="3"/>
        <v>1.3157894736842105E-2</v>
      </c>
      <c r="G19" s="72">
        <f t="shared" ref="G19:G26" si="4">D19/$D$6</f>
        <v>3.5087719298245612E-2</v>
      </c>
      <c r="H19" s="75">
        <f t="shared" ref="H19:H27" si="5">E19/$E$6</f>
        <v>2.2556390977443608E-2</v>
      </c>
    </row>
    <row r="20" spans="2:12">
      <c r="B20" t="s">
        <v>51</v>
      </c>
      <c r="C20" s="59">
        <v>3</v>
      </c>
      <c r="D20" s="60">
        <f>D137+D256</f>
        <v>0</v>
      </c>
      <c r="E20" s="61">
        <f t="shared" si="2"/>
        <v>3</v>
      </c>
      <c r="F20" s="101">
        <f t="shared" si="3"/>
        <v>3.9473684210526314E-2</v>
      </c>
      <c r="G20" s="72">
        <f t="shared" si="4"/>
        <v>0</v>
      </c>
      <c r="H20" s="75">
        <f t="shared" si="5"/>
        <v>2.2556390977443608E-2</v>
      </c>
    </row>
    <row r="21" spans="2:12">
      <c r="B21" t="s">
        <v>42</v>
      </c>
      <c r="C21" s="59">
        <f>C138+C257</f>
        <v>0</v>
      </c>
      <c r="D21" s="62">
        <v>3</v>
      </c>
      <c r="E21" s="61">
        <f t="shared" si="2"/>
        <v>3</v>
      </c>
      <c r="F21" s="101">
        <f t="shared" si="3"/>
        <v>0</v>
      </c>
      <c r="G21" s="72">
        <f t="shared" si="4"/>
        <v>5.2631578947368418E-2</v>
      </c>
      <c r="H21" s="75">
        <f t="shared" si="5"/>
        <v>2.2556390977443608E-2</v>
      </c>
    </row>
    <row r="22" spans="2:12">
      <c r="B22" t="s">
        <v>59</v>
      </c>
      <c r="C22" s="59">
        <v>2</v>
      </c>
      <c r="D22" s="60">
        <v>1</v>
      </c>
      <c r="E22" s="61">
        <f t="shared" si="2"/>
        <v>3</v>
      </c>
      <c r="F22" s="101">
        <f t="shared" si="3"/>
        <v>2.6315789473684209E-2</v>
      </c>
      <c r="G22" s="72">
        <f t="shared" si="4"/>
        <v>1.7543859649122806E-2</v>
      </c>
      <c r="H22" s="75">
        <f t="shared" si="5"/>
        <v>2.2556390977443608E-2</v>
      </c>
    </row>
    <row r="23" spans="2:12">
      <c r="B23" t="s">
        <v>82</v>
      </c>
      <c r="C23" s="59">
        <f>C140+C259</f>
        <v>0</v>
      </c>
      <c r="D23" s="62">
        <f>D140+D259</f>
        <v>0</v>
      </c>
      <c r="E23" s="61">
        <f t="shared" si="2"/>
        <v>0</v>
      </c>
      <c r="F23" s="101">
        <f t="shared" si="3"/>
        <v>0</v>
      </c>
      <c r="G23" s="72">
        <f t="shared" si="4"/>
        <v>0</v>
      </c>
      <c r="H23" s="75">
        <f t="shared" si="5"/>
        <v>0</v>
      </c>
    </row>
    <row r="24" spans="2:12">
      <c r="B24" t="s">
        <v>83</v>
      </c>
      <c r="C24" s="59">
        <f>C141+C260</f>
        <v>0</v>
      </c>
      <c r="D24" s="62">
        <f>D141+D260</f>
        <v>0</v>
      </c>
      <c r="E24" s="61">
        <f t="shared" si="2"/>
        <v>0</v>
      </c>
      <c r="F24" s="101">
        <f t="shared" si="3"/>
        <v>0</v>
      </c>
      <c r="G24" s="72">
        <f t="shared" si="4"/>
        <v>0</v>
      </c>
      <c r="H24" s="75">
        <f t="shared" si="5"/>
        <v>0</v>
      </c>
    </row>
    <row r="25" spans="2:12">
      <c r="B25" t="s">
        <v>61</v>
      </c>
      <c r="C25" s="59">
        <v>1</v>
      </c>
      <c r="D25" s="62">
        <f>D142+D261</f>
        <v>1</v>
      </c>
      <c r="E25" s="61">
        <f t="shared" si="2"/>
        <v>2</v>
      </c>
      <c r="F25" s="101">
        <f t="shared" si="3"/>
        <v>1.3157894736842105E-2</v>
      </c>
      <c r="G25" s="72">
        <f t="shared" si="4"/>
        <v>1.7543859649122806E-2</v>
      </c>
      <c r="H25" s="75">
        <f t="shared" si="5"/>
        <v>1.5037593984962405E-2</v>
      </c>
    </row>
    <row r="26" spans="2:12">
      <c r="B26" t="s">
        <v>33</v>
      </c>
      <c r="C26" s="59">
        <v>4</v>
      </c>
      <c r="D26" s="60">
        <v>2</v>
      </c>
      <c r="E26" s="61">
        <f t="shared" si="2"/>
        <v>6</v>
      </c>
      <c r="F26" s="101">
        <f t="shared" si="3"/>
        <v>5.2631578947368418E-2</v>
      </c>
      <c r="G26" s="72">
        <f t="shared" si="4"/>
        <v>3.5087719298245612E-2</v>
      </c>
      <c r="H26" s="75">
        <f t="shared" si="5"/>
        <v>4.5112781954887216E-2</v>
      </c>
    </row>
    <row r="27" spans="2:12" ht="15" thickBot="1">
      <c r="B27" t="s">
        <v>44</v>
      </c>
      <c r="C27" s="110">
        <f>C144+C263</f>
        <v>0</v>
      </c>
      <c r="D27" s="113">
        <v>2</v>
      </c>
      <c r="E27" s="112">
        <f t="shared" si="2"/>
        <v>2</v>
      </c>
      <c r="F27" s="102">
        <f t="shared" si="3"/>
        <v>0</v>
      </c>
      <c r="G27" s="76">
        <v>0</v>
      </c>
      <c r="H27" s="77">
        <f t="shared" si="5"/>
        <v>1.5037593984962405E-2</v>
      </c>
    </row>
    <row r="28" spans="2:12">
      <c r="F28" s="47"/>
      <c r="G28" s="47"/>
      <c r="H28" s="47"/>
    </row>
    <row r="29" spans="2:12" ht="15" thickBot="1">
      <c r="B29" s="3" t="s">
        <v>97</v>
      </c>
      <c r="F29" s="16"/>
      <c r="G29" s="16"/>
      <c r="H29" s="16"/>
    </row>
    <row r="30" spans="2:12">
      <c r="B30" t="s">
        <v>38</v>
      </c>
      <c r="C30" s="107">
        <v>28</v>
      </c>
      <c r="D30" s="108">
        <v>21</v>
      </c>
      <c r="E30" s="109">
        <f>C30+D30</f>
        <v>49</v>
      </c>
      <c r="F30" s="79">
        <f t="shared" ref="F30:F36" si="6">C30/$C$37</f>
        <v>0.32941176470588235</v>
      </c>
      <c r="G30" s="73">
        <f t="shared" ref="G30:G36" si="7">D30/$D$37</f>
        <v>0.31818181818181818</v>
      </c>
      <c r="H30" s="74">
        <f t="shared" ref="H30:H36" si="8">E30/$E$37</f>
        <v>0.39516129032258063</v>
      </c>
      <c r="J30" s="16"/>
      <c r="K30" s="16"/>
      <c r="L30" s="16"/>
    </row>
    <row r="31" spans="2:12">
      <c r="B31" t="s">
        <v>43</v>
      </c>
      <c r="C31" s="59">
        <v>7</v>
      </c>
      <c r="D31" s="62">
        <v>23</v>
      </c>
      <c r="E31" s="61">
        <f t="shared" ref="E31:E36" si="9">C31+D31</f>
        <v>30</v>
      </c>
      <c r="F31" s="80">
        <f t="shared" si="6"/>
        <v>8.2352941176470587E-2</v>
      </c>
      <c r="G31" s="72">
        <f t="shared" si="7"/>
        <v>0.34848484848484851</v>
      </c>
      <c r="H31" s="75">
        <f t="shared" si="8"/>
        <v>0.24193548387096775</v>
      </c>
    </row>
    <row r="32" spans="2:12">
      <c r="B32" t="s">
        <v>50</v>
      </c>
      <c r="C32" s="59">
        <v>9</v>
      </c>
      <c r="D32" s="60">
        <f>D149+D268</f>
        <v>2</v>
      </c>
      <c r="E32" s="61">
        <f t="shared" si="9"/>
        <v>11</v>
      </c>
      <c r="F32" s="80">
        <f t="shared" si="6"/>
        <v>0.10588235294117647</v>
      </c>
      <c r="G32" s="72">
        <f t="shared" si="7"/>
        <v>3.0303030303030304E-2</v>
      </c>
      <c r="H32" s="75">
        <f t="shared" si="8"/>
        <v>8.8709677419354843E-2</v>
      </c>
    </row>
    <row r="33" spans="2:11">
      <c r="B33" t="s">
        <v>298</v>
      </c>
      <c r="C33" s="59">
        <v>18</v>
      </c>
      <c r="D33" s="62">
        <v>12</v>
      </c>
      <c r="E33" s="61">
        <f t="shared" si="9"/>
        <v>30</v>
      </c>
      <c r="F33" s="80">
        <f t="shared" si="6"/>
        <v>0.21176470588235294</v>
      </c>
      <c r="G33" s="72">
        <f t="shared" si="7"/>
        <v>0.18181818181818182</v>
      </c>
      <c r="H33" s="75">
        <f t="shared" si="8"/>
        <v>0.24193548387096775</v>
      </c>
    </row>
    <row r="34" spans="2:11">
      <c r="B34" t="s">
        <v>299</v>
      </c>
      <c r="C34" s="59">
        <v>21</v>
      </c>
      <c r="D34" s="62">
        <v>6</v>
      </c>
      <c r="E34" s="61"/>
      <c r="F34" s="80">
        <f t="shared" si="6"/>
        <v>0.24705882352941178</v>
      </c>
      <c r="G34" s="72"/>
      <c r="H34" s="75"/>
    </row>
    <row r="35" spans="2:11">
      <c r="B35" t="s">
        <v>33</v>
      </c>
      <c r="C35" s="59">
        <v>2</v>
      </c>
      <c r="D35" s="62">
        <v>2</v>
      </c>
      <c r="E35" s="61">
        <f t="shared" si="9"/>
        <v>4</v>
      </c>
      <c r="F35" s="80">
        <f t="shared" si="6"/>
        <v>2.3529411764705882E-2</v>
      </c>
      <c r="G35" s="72">
        <f t="shared" si="7"/>
        <v>3.0303030303030304E-2</v>
      </c>
      <c r="H35" s="75">
        <f t="shared" si="8"/>
        <v>3.2258064516129031E-2</v>
      </c>
    </row>
    <row r="36" spans="2:11">
      <c r="B36" t="s">
        <v>44</v>
      </c>
      <c r="C36" s="59">
        <v>0</v>
      </c>
      <c r="D36" s="62">
        <f t="shared" ref="D36" si="10">D153+D272</f>
        <v>0</v>
      </c>
      <c r="E36" s="61">
        <f t="shared" si="9"/>
        <v>0</v>
      </c>
      <c r="F36" s="114">
        <f t="shared" si="6"/>
        <v>0</v>
      </c>
      <c r="G36" s="69">
        <f t="shared" si="7"/>
        <v>0</v>
      </c>
      <c r="H36" s="71">
        <f t="shared" si="8"/>
        <v>0</v>
      </c>
    </row>
    <row r="37" spans="2:11">
      <c r="C37" s="115">
        <f t="shared" ref="C37:H37" si="11">SUM(C30:C36)</f>
        <v>85</v>
      </c>
      <c r="D37" s="115">
        <f t="shared" si="11"/>
        <v>66</v>
      </c>
      <c r="E37" s="115">
        <f t="shared" si="11"/>
        <v>124</v>
      </c>
      <c r="F37" s="116">
        <f t="shared" si="11"/>
        <v>1</v>
      </c>
      <c r="G37" s="116">
        <f t="shared" si="11"/>
        <v>0.90909090909090917</v>
      </c>
      <c r="H37" s="116">
        <f t="shared" si="11"/>
        <v>1</v>
      </c>
    </row>
    <row r="38" spans="2:11" ht="15" thickBot="1"/>
    <row r="39" spans="2:11" ht="15" thickBot="1">
      <c r="B39" s="3" t="s">
        <v>98</v>
      </c>
      <c r="F39" s="16"/>
      <c r="G39" s="16"/>
      <c r="H39" s="16"/>
      <c r="I39" s="185" t="s">
        <v>99</v>
      </c>
      <c r="J39" s="186"/>
      <c r="K39" s="187"/>
    </row>
    <row r="40" spans="2:11" ht="15" thickBot="1">
      <c r="B40" t="s">
        <v>34</v>
      </c>
      <c r="C40" s="138">
        <v>36</v>
      </c>
      <c r="D40" s="78">
        <v>25</v>
      </c>
      <c r="E40" s="139">
        <f>SUM(C40+D40)</f>
        <v>61</v>
      </c>
      <c r="F40" s="140">
        <f>C40/$C$6</f>
        <v>0.47368421052631576</v>
      </c>
      <c r="G40" s="141">
        <f>D40/$D$6</f>
        <v>0.43859649122807015</v>
      </c>
      <c r="H40" s="142">
        <f>E40/$E$6</f>
        <v>0.45864661654135336</v>
      </c>
      <c r="I40" s="143" t="s">
        <v>89</v>
      </c>
      <c r="J40" s="66" t="s">
        <v>90</v>
      </c>
      <c r="K40" s="67" t="s">
        <v>100</v>
      </c>
    </row>
    <row r="41" spans="2:11" ht="15" thickBot="1">
      <c r="B41" t="s">
        <v>39</v>
      </c>
      <c r="C41" s="138">
        <v>35</v>
      </c>
      <c r="D41" s="78">
        <v>29</v>
      </c>
      <c r="E41" s="139">
        <f t="shared" ref="E41:E45" si="12">SUM(C41+D41)</f>
        <v>64</v>
      </c>
      <c r="F41" s="140">
        <f t="shared" ref="F41:F45" si="13">C41/$C$6</f>
        <v>0.46052631578947367</v>
      </c>
      <c r="G41" s="141">
        <f t="shared" ref="G41:G45" si="14">D41/$D$6</f>
        <v>0.50877192982456143</v>
      </c>
      <c r="H41" s="142">
        <f t="shared" ref="H41:H45" si="15">E41/$E$6</f>
        <v>0.48120300751879697</v>
      </c>
      <c r="I41" s="144">
        <f>(C40*5+C41*4+C42*3+C43*2+C44*1)/($C$6-C45)</f>
        <v>4.4078947368421053</v>
      </c>
      <c r="J41" s="89">
        <f>(D40*5+D41*4+D42*3+D43*2+D44*1)/($D$6-D45)</f>
        <v>4.3508771929824563</v>
      </c>
      <c r="K41" s="90">
        <f>(E40*5+E41*4+E42*3+E43*2+E44*1)/($E$6-E45)</f>
        <v>4.3834586466165417</v>
      </c>
    </row>
    <row r="42" spans="2:11">
      <c r="B42" t="s">
        <v>101</v>
      </c>
      <c r="C42" s="138">
        <v>5</v>
      </c>
      <c r="D42" s="78">
        <v>2</v>
      </c>
      <c r="E42" s="139">
        <f t="shared" si="12"/>
        <v>7</v>
      </c>
      <c r="F42" s="140">
        <f t="shared" si="13"/>
        <v>6.5789473684210523E-2</v>
      </c>
      <c r="G42" s="141">
        <f t="shared" si="14"/>
        <v>3.5087719298245612E-2</v>
      </c>
      <c r="H42" s="142">
        <f t="shared" si="15"/>
        <v>5.2631578947368418E-2</v>
      </c>
    </row>
    <row r="43" spans="2:11">
      <c r="B43" t="s">
        <v>60</v>
      </c>
      <c r="C43" s="138">
        <f>COUNTIF(Resultados!$L$3:$L$59,B43)+COUNTIF(Resultados!$L$60:$L$107,B43)</f>
        <v>0</v>
      </c>
      <c r="D43" s="78">
        <f>COUNTIF(Resultados!$L$108:$L$145,B43)+COUNTIF(Resultados!$L$146:$L$152,B43)</f>
        <v>0</v>
      </c>
      <c r="E43" s="139">
        <f t="shared" si="12"/>
        <v>0</v>
      </c>
      <c r="F43" s="140">
        <f t="shared" si="13"/>
        <v>0</v>
      </c>
      <c r="G43" s="141">
        <f t="shared" si="14"/>
        <v>0</v>
      </c>
      <c r="H43" s="142">
        <f t="shared" si="15"/>
        <v>0</v>
      </c>
    </row>
    <row r="44" spans="2:11">
      <c r="B44" t="s">
        <v>68</v>
      </c>
      <c r="C44" s="138">
        <v>0</v>
      </c>
      <c r="D44" s="78">
        <v>1</v>
      </c>
      <c r="E44" s="139">
        <f t="shared" si="12"/>
        <v>1</v>
      </c>
      <c r="F44" s="140">
        <f t="shared" si="13"/>
        <v>0</v>
      </c>
      <c r="G44" s="141">
        <f t="shared" si="14"/>
        <v>1.7543859649122806E-2</v>
      </c>
      <c r="H44" s="142">
        <f t="shared" si="15"/>
        <v>7.5187969924812026E-3</v>
      </c>
    </row>
    <row r="45" spans="2:11">
      <c r="B45" t="s">
        <v>44</v>
      </c>
      <c r="C45" s="138">
        <f>COUNTIF(Resultados!$L$3:$L$59,B45)+COUNTIF(Resultados!$L$60:$L$107,B45)</f>
        <v>0</v>
      </c>
      <c r="D45" s="78">
        <f>COUNTIF(Resultados!$L$108:$L$145,B45)+COUNTIF(Resultados!$L$146:$L$152,B45)</f>
        <v>0</v>
      </c>
      <c r="E45" s="139">
        <f t="shared" si="12"/>
        <v>0</v>
      </c>
      <c r="F45" s="140">
        <f t="shared" si="13"/>
        <v>0</v>
      </c>
      <c r="G45" s="141">
        <f t="shared" si="14"/>
        <v>0</v>
      </c>
      <c r="H45" s="142">
        <f t="shared" si="15"/>
        <v>0</v>
      </c>
    </row>
    <row r="47" spans="2:11">
      <c r="B47" s="3" t="s">
        <v>102</v>
      </c>
      <c r="F47" s="16"/>
      <c r="G47" s="16"/>
      <c r="H47" s="16"/>
    </row>
    <row r="48" spans="2:11" ht="15" thickBot="1">
      <c r="B48" s="3" t="s">
        <v>103</v>
      </c>
      <c r="F48" s="16"/>
      <c r="G48" s="16"/>
      <c r="H48" s="16"/>
    </row>
    <row r="49" spans="2:11" ht="15" thickBot="1">
      <c r="B49" t="s">
        <v>34</v>
      </c>
      <c r="C49" s="138">
        <v>32</v>
      </c>
      <c r="D49" s="78">
        <v>21</v>
      </c>
      <c r="E49" s="139">
        <f t="shared" ref="E49:E54" si="16">SUM(C49+D49)</f>
        <v>53</v>
      </c>
      <c r="F49" s="140">
        <f>C49/$C$6</f>
        <v>0.42105263157894735</v>
      </c>
      <c r="G49" s="141">
        <f>D49/$D$6</f>
        <v>0.36842105263157893</v>
      </c>
      <c r="H49" s="142">
        <f>E49/$E$6</f>
        <v>0.39849624060150374</v>
      </c>
      <c r="I49" s="145">
        <f>(C49*5+C50*4+C51*3+C52*2+C53*1)/($C$6-C54)</f>
        <v>4.333333333333333</v>
      </c>
      <c r="J49" s="87">
        <f>(D49*5+D50*4+D51*3+D52*2+D53*1)/($D$6-D54)</f>
        <v>4.2727272727272725</v>
      </c>
      <c r="K49" s="86">
        <f>(E49*5+E50*4+E51*3+E52*2+E53*1)/($E$6-E54)</f>
        <v>4.3076923076923075</v>
      </c>
    </row>
    <row r="50" spans="2:11">
      <c r="B50" t="s">
        <v>39</v>
      </c>
      <c r="C50" s="138">
        <v>36</v>
      </c>
      <c r="D50" s="78">
        <v>30</v>
      </c>
      <c r="E50" s="139">
        <f t="shared" si="16"/>
        <v>66</v>
      </c>
      <c r="F50" s="140">
        <f t="shared" ref="F50:F54" si="17">C50/$C$6</f>
        <v>0.47368421052631576</v>
      </c>
      <c r="G50" s="141">
        <f t="shared" ref="G50:G54" si="18">D50/$D$6</f>
        <v>0.52631578947368418</v>
      </c>
      <c r="H50" s="142">
        <f t="shared" ref="H50:H54" si="19">E50/$E$6</f>
        <v>0.49624060150375937</v>
      </c>
    </row>
    <row r="51" spans="2:11">
      <c r="B51" t="s">
        <v>101</v>
      </c>
      <c r="C51" s="138">
        <f>COUNTIF(Resultados!$M$3:$M$59,"3")+COUNTIF(Resultados!$M$60:$M$107,"3")</f>
        <v>7</v>
      </c>
      <c r="D51" s="78">
        <v>3</v>
      </c>
      <c r="E51" s="139">
        <f t="shared" si="16"/>
        <v>10</v>
      </c>
      <c r="F51" s="140">
        <f t="shared" si="17"/>
        <v>9.2105263157894732E-2</v>
      </c>
      <c r="G51" s="141">
        <f t="shared" si="18"/>
        <v>5.2631578947368418E-2</v>
      </c>
      <c r="H51" s="142">
        <f t="shared" si="19"/>
        <v>7.5187969924812026E-2</v>
      </c>
    </row>
    <row r="52" spans="2:11">
      <c r="B52" t="s">
        <v>60</v>
      </c>
      <c r="C52" s="138">
        <v>0</v>
      </c>
      <c r="D52" s="78">
        <f>COUNTIF(Resultados!$M$108:$M$145,"2")+COUNTIF(Resultados!$M$146:$M$152,"2")</f>
        <v>0</v>
      </c>
      <c r="E52" s="139">
        <f t="shared" si="16"/>
        <v>0</v>
      </c>
      <c r="F52" s="140">
        <f t="shared" si="17"/>
        <v>0</v>
      </c>
      <c r="G52" s="141">
        <f t="shared" si="18"/>
        <v>0</v>
      </c>
      <c r="H52" s="142">
        <f t="shared" si="19"/>
        <v>0</v>
      </c>
    </row>
    <row r="53" spans="2:11">
      <c r="B53" t="s">
        <v>68</v>
      </c>
      <c r="C53" s="138">
        <f>COUNTIF(Resultados!$M$3:$M$59,"1")+COUNTIF(Resultados!$M$60:$M$107,"1")</f>
        <v>0</v>
      </c>
      <c r="D53" s="78">
        <v>1</v>
      </c>
      <c r="E53" s="139">
        <f t="shared" si="16"/>
        <v>1</v>
      </c>
      <c r="F53" s="140">
        <f t="shared" si="17"/>
        <v>0</v>
      </c>
      <c r="G53" s="141">
        <f t="shared" si="18"/>
        <v>1.7543859649122806E-2</v>
      </c>
      <c r="H53" s="142">
        <f t="shared" si="19"/>
        <v>7.5187969924812026E-3</v>
      </c>
    </row>
    <row r="54" spans="2:11">
      <c r="B54" t="s">
        <v>44</v>
      </c>
      <c r="C54" s="138">
        <f>COUNTIF(Resultados!$M$3:$M$59,"NS/NC")+COUNTIF(Resultados!$M$60:$M$107,"NS/NC")</f>
        <v>1</v>
      </c>
      <c r="D54" s="78">
        <v>2</v>
      </c>
      <c r="E54" s="139">
        <f t="shared" si="16"/>
        <v>3</v>
      </c>
      <c r="F54" s="140">
        <f t="shared" si="17"/>
        <v>1.3157894736842105E-2</v>
      </c>
      <c r="G54" s="141">
        <f t="shared" si="18"/>
        <v>3.5087719298245612E-2</v>
      </c>
      <c r="H54" s="142">
        <f t="shared" si="19"/>
        <v>2.2556390977443608E-2</v>
      </c>
    </row>
    <row r="55" spans="2:11">
      <c r="B55" s="106"/>
    </row>
    <row r="56" spans="2:11" ht="15" thickBot="1">
      <c r="B56" s="3" t="s">
        <v>104</v>
      </c>
      <c r="F56" s="16"/>
      <c r="G56" s="16"/>
      <c r="H56" s="16"/>
    </row>
    <row r="57" spans="2:11" ht="15" thickBot="1">
      <c r="B57" t="s">
        <v>34</v>
      </c>
      <c r="C57" s="138">
        <v>46</v>
      </c>
      <c r="D57" s="78">
        <v>31</v>
      </c>
      <c r="E57" s="139">
        <f>SUM(C57+D57)</f>
        <v>77</v>
      </c>
      <c r="F57" s="140">
        <f>C57/$C$6</f>
        <v>0.60526315789473684</v>
      </c>
      <c r="G57" s="141">
        <f>D57/$D$6</f>
        <v>0.54385964912280704</v>
      </c>
      <c r="H57" s="142">
        <f>E57/$E$6</f>
        <v>0.57894736842105265</v>
      </c>
      <c r="I57" s="145">
        <f>(C57*5+C58*4+C59*3+C60*2+C61*1)/($C$6-C62)</f>
        <v>4.5131578947368425</v>
      </c>
      <c r="J57" s="87">
        <f>(D57*5+D58*4+D59*3+D60*2+D61*1)/($D$6-D62)</f>
        <v>4.4736842105263159</v>
      </c>
      <c r="K57" s="86">
        <f>(E57*5+E58*4+E59*3+E60*2+E61*1)/($E$6-E62)</f>
        <v>4.496240601503759</v>
      </c>
    </row>
    <row r="58" spans="2:11">
      <c r="B58" t="s">
        <v>39</v>
      </c>
      <c r="C58" s="138">
        <v>23</v>
      </c>
      <c r="D58" s="78">
        <v>22</v>
      </c>
      <c r="E58" s="139">
        <f t="shared" ref="E58:E62" si="20">SUM(C58+D58)</f>
        <v>45</v>
      </c>
      <c r="F58" s="140">
        <f t="shared" ref="F58:F62" si="21">C58/$C$6</f>
        <v>0.30263157894736842</v>
      </c>
      <c r="G58" s="141">
        <f t="shared" ref="G58:G62" si="22">D58/$D$6</f>
        <v>0.38596491228070173</v>
      </c>
      <c r="H58" s="142">
        <f t="shared" ref="H58:H62" si="23">E58/$E$6</f>
        <v>0.33834586466165412</v>
      </c>
    </row>
    <row r="59" spans="2:11">
      <c r="B59" t="s">
        <v>101</v>
      </c>
      <c r="C59" s="138">
        <f>COUNTIF(Resultados!$N$3:$N$59,"3")+COUNTIF(Resultados!$N$60:$N$107,"3")</f>
        <v>7</v>
      </c>
      <c r="D59" s="78">
        <v>4</v>
      </c>
      <c r="E59" s="139">
        <f t="shared" si="20"/>
        <v>11</v>
      </c>
      <c r="F59" s="140">
        <f t="shared" si="21"/>
        <v>9.2105263157894732E-2</v>
      </c>
      <c r="G59" s="141">
        <f t="shared" si="22"/>
        <v>7.0175438596491224E-2</v>
      </c>
      <c r="H59" s="142">
        <f t="shared" si="23"/>
        <v>8.2706766917293228E-2</v>
      </c>
    </row>
    <row r="60" spans="2:11">
      <c r="B60" t="s">
        <v>60</v>
      </c>
      <c r="C60" s="138">
        <f>COUNTIF(Resultados!$N$3:$N$59,"2")+COUNTIF(Resultados!$N$60:$N$107,"2")</f>
        <v>0</v>
      </c>
      <c r="D60" s="78">
        <f>COUNTIF(Resultados!$N$108:$N$145,"2")+COUNTIF(Resultados!$N$146:$N$152,"2")</f>
        <v>0</v>
      </c>
      <c r="E60" s="139">
        <f t="shared" si="20"/>
        <v>0</v>
      </c>
      <c r="F60" s="140">
        <f t="shared" si="21"/>
        <v>0</v>
      </c>
      <c r="G60" s="141">
        <f t="shared" si="22"/>
        <v>0</v>
      </c>
      <c r="H60" s="142">
        <f t="shared" si="23"/>
        <v>0</v>
      </c>
    </row>
    <row r="61" spans="2:11">
      <c r="B61" t="s">
        <v>68</v>
      </c>
      <c r="C61" s="138">
        <f>COUNTIF(Resultados!$N$3:$N$59,"1")+COUNTIF(Resultados!$N$60:$N$107,"1")</f>
        <v>0</v>
      </c>
      <c r="D61" s="78">
        <f>COUNTIF(Resultados!$N$108:$N$145,"1")+COUNTIF(Resultados!$N$146:$N$152,"1")</f>
        <v>0</v>
      </c>
      <c r="E61" s="139">
        <f t="shared" si="20"/>
        <v>0</v>
      </c>
      <c r="F61" s="140">
        <f t="shared" si="21"/>
        <v>0</v>
      </c>
      <c r="G61" s="141">
        <f t="shared" si="22"/>
        <v>0</v>
      </c>
      <c r="H61" s="142">
        <f t="shared" si="23"/>
        <v>0</v>
      </c>
    </row>
    <row r="62" spans="2:11">
      <c r="B62" t="s">
        <v>44</v>
      </c>
      <c r="C62" s="138">
        <f>COUNTIF(Resultados!$N$3:$N$59,"NS/NC")+COUNTIF(Resultados!$N$60:$N$107,"NS/NC")</f>
        <v>0</v>
      </c>
      <c r="D62" s="78">
        <f>COUNTIF(Resultados!$N$108:$N$145,"NS/NC")+COUNTIF(Resultados!$N$146:$N$152,"NS/NC")</f>
        <v>0</v>
      </c>
      <c r="E62" s="139">
        <f t="shared" si="20"/>
        <v>0</v>
      </c>
      <c r="F62" s="140">
        <f t="shared" si="21"/>
        <v>0</v>
      </c>
      <c r="G62" s="141">
        <f t="shared" si="22"/>
        <v>0</v>
      </c>
      <c r="H62" s="142">
        <f t="shared" si="23"/>
        <v>0</v>
      </c>
    </row>
    <row r="63" spans="2:11" ht="15" thickBot="1">
      <c r="B63" s="106"/>
    </row>
    <row r="64" spans="2:11" ht="15" thickBot="1">
      <c r="B64" s="3" t="s">
        <v>105</v>
      </c>
      <c r="F64" s="16"/>
      <c r="G64" s="16"/>
      <c r="H64" s="16"/>
      <c r="I64" s="88">
        <f>(C65*5+C66*4+C67*3+C68*2+C69*1)/($C$6-C70)</f>
        <v>4.4868421052631575</v>
      </c>
      <c r="J64" s="87">
        <f>(D65*5+D66*4+D67*3+D68*2+D69*1)/($D$6-D70)</f>
        <v>4.2982456140350873</v>
      </c>
      <c r="K64" s="86">
        <f>(E65*5+E66*4+E67*3+E68*2+E69*1)/($E$6-E70)</f>
        <v>4.4060150375939848</v>
      </c>
    </row>
    <row r="65" spans="2:11">
      <c r="B65" t="s">
        <v>34</v>
      </c>
      <c r="C65" s="138">
        <v>47</v>
      </c>
      <c r="D65" s="78">
        <v>29</v>
      </c>
      <c r="E65" s="139">
        <f>SUM(C65+D65)</f>
        <v>76</v>
      </c>
      <c r="F65" s="140">
        <f>C65/$C$6</f>
        <v>0.61842105263157898</v>
      </c>
      <c r="G65" s="141">
        <f>D65/$D$6</f>
        <v>0.50877192982456143</v>
      </c>
      <c r="H65" s="142">
        <f>E65/$E$6</f>
        <v>0.5714285714285714</v>
      </c>
    </row>
    <row r="66" spans="2:11">
      <c r="B66" t="s">
        <v>39</v>
      </c>
      <c r="C66" s="138">
        <v>21</v>
      </c>
      <c r="D66" s="78">
        <v>19</v>
      </c>
      <c r="E66" s="139">
        <f t="shared" ref="E66:E70" si="24">SUM(C66+D66)</f>
        <v>40</v>
      </c>
      <c r="F66" s="140">
        <f t="shared" ref="F66:F70" si="25">C66/$C$6</f>
        <v>0.27631578947368424</v>
      </c>
      <c r="G66" s="141">
        <f t="shared" ref="G66:G70" si="26">D66/$D$6</f>
        <v>0.33333333333333331</v>
      </c>
      <c r="H66" s="142">
        <f t="shared" ref="H66:H70" si="27">E66/$E$6</f>
        <v>0.3007518796992481</v>
      </c>
    </row>
    <row r="67" spans="2:11">
      <c r="B67" t="s">
        <v>101</v>
      </c>
      <c r="C67" s="138">
        <v>7</v>
      </c>
      <c r="D67" s="78">
        <v>7</v>
      </c>
      <c r="E67" s="139">
        <f t="shared" si="24"/>
        <v>14</v>
      </c>
      <c r="F67" s="140">
        <f t="shared" si="25"/>
        <v>9.2105263157894732E-2</v>
      </c>
      <c r="G67" s="141">
        <f t="shared" si="26"/>
        <v>0.12280701754385964</v>
      </c>
      <c r="H67" s="142">
        <f t="shared" si="27"/>
        <v>0.10526315789473684</v>
      </c>
    </row>
    <row r="68" spans="2:11">
      <c r="B68" t="s">
        <v>60</v>
      </c>
      <c r="C68" s="138">
        <f>COUNTIF(Resultados!$O$3:$O$59,"2")+COUNTIF(Resultados!$O$60:$O$107,"2")</f>
        <v>0</v>
      </c>
      <c r="D68" s="78">
        <f>COUNTIF(Resultados!$O$108:$O$145,"2")+COUNTIF(Resultados!$O$146:$O$152,"2")</f>
        <v>1</v>
      </c>
      <c r="E68" s="139">
        <f t="shared" si="24"/>
        <v>1</v>
      </c>
      <c r="F68" s="140">
        <f t="shared" si="25"/>
        <v>0</v>
      </c>
      <c r="G68" s="141">
        <f t="shared" si="26"/>
        <v>1.7543859649122806E-2</v>
      </c>
      <c r="H68" s="142">
        <f t="shared" si="27"/>
        <v>7.5187969924812026E-3</v>
      </c>
    </row>
    <row r="69" spans="2:11">
      <c r="B69" t="s">
        <v>68</v>
      </c>
      <c r="C69" s="138">
        <v>1</v>
      </c>
      <c r="D69" s="78">
        <f>COUNTIF(Resultados!$O$108:$O$145,"1")+COUNTIF(Resultados!$O$146:$O$152,"1")</f>
        <v>1</v>
      </c>
      <c r="E69" s="139">
        <f t="shared" si="24"/>
        <v>2</v>
      </c>
      <c r="F69" s="140">
        <f t="shared" si="25"/>
        <v>1.3157894736842105E-2</v>
      </c>
      <c r="G69" s="141">
        <f t="shared" si="26"/>
        <v>1.7543859649122806E-2</v>
      </c>
      <c r="H69" s="142">
        <f t="shared" si="27"/>
        <v>1.5037593984962405E-2</v>
      </c>
    </row>
    <row r="70" spans="2:11">
      <c r="B70" t="s">
        <v>44</v>
      </c>
      <c r="C70" s="138">
        <f>COUNTIF(Resultados!$O$3:$O$59,"NS/NC")+COUNTIF(Resultados!$O$60:$O$107,"NS/NC")</f>
        <v>0</v>
      </c>
      <c r="D70" s="78">
        <f>COUNTIF(Resultados!$O$108:$O$145,"NS/NC")+COUNTIF(Resultados!$O$146:$O$152,"NS/NC")</f>
        <v>0</v>
      </c>
      <c r="E70" s="139">
        <f t="shared" si="24"/>
        <v>0</v>
      </c>
      <c r="F70" s="140">
        <f t="shared" si="25"/>
        <v>0</v>
      </c>
      <c r="G70" s="141">
        <f t="shared" si="26"/>
        <v>0</v>
      </c>
      <c r="H70" s="142">
        <f t="shared" si="27"/>
        <v>0</v>
      </c>
    </row>
    <row r="71" spans="2:11" ht="15" thickBot="1"/>
    <row r="72" spans="2:11" ht="15" thickBot="1">
      <c r="B72" s="3" t="s">
        <v>106</v>
      </c>
      <c r="F72" s="16"/>
      <c r="G72" s="16"/>
      <c r="H72" s="16"/>
      <c r="I72" s="88">
        <f>(C73*5+C74*4+C75*3+C76*2+C77*1)/($C$6-C78)</f>
        <v>4.4736842105263159</v>
      </c>
      <c r="J72" s="87">
        <f>(D73*5+D74*4+D75*3+D76*2+D77*1)/($D$6-D78)</f>
        <v>4.2807017543859649</v>
      </c>
      <c r="K72" s="86">
        <f>(E73*5+E74*4+E75*3+E76*2+E77*1)/($E$6-E78)</f>
        <v>4.3909774436090228</v>
      </c>
    </row>
    <row r="73" spans="2:11">
      <c r="B73" t="s">
        <v>34</v>
      </c>
      <c r="C73" s="138">
        <v>46</v>
      </c>
      <c r="D73" s="78">
        <v>29</v>
      </c>
      <c r="E73" s="139">
        <f>SUM(C73+D73)</f>
        <v>75</v>
      </c>
      <c r="F73" s="140">
        <f>C73/$C$6</f>
        <v>0.60526315789473684</v>
      </c>
      <c r="G73" s="141">
        <f>D73/$D$6</f>
        <v>0.50877192982456143</v>
      </c>
      <c r="H73" s="142">
        <f>E73/$E$6</f>
        <v>0.56390977443609025</v>
      </c>
    </row>
    <row r="74" spans="2:11">
      <c r="B74" t="s">
        <v>39</v>
      </c>
      <c r="C74" s="138">
        <v>22</v>
      </c>
      <c r="D74" s="78">
        <v>20</v>
      </c>
      <c r="E74" s="139">
        <f t="shared" ref="E74:E78" si="28">SUM(C74+D74)</f>
        <v>42</v>
      </c>
      <c r="F74" s="140">
        <f t="shared" ref="F74:F78" si="29">C74/$C$6</f>
        <v>0.28947368421052633</v>
      </c>
      <c r="G74" s="141">
        <f t="shared" ref="G74:G78" si="30">D74/$D$6</f>
        <v>0.35087719298245612</v>
      </c>
      <c r="H74" s="142">
        <f t="shared" ref="H74:H78" si="31">E74/$E$6</f>
        <v>0.31578947368421051</v>
      </c>
    </row>
    <row r="75" spans="2:11">
      <c r="B75" t="s">
        <v>101</v>
      </c>
      <c r="C75" s="138">
        <v>7</v>
      </c>
      <c r="D75" s="78">
        <f>COUNTIF(Resultados!$P$108:$P$145,"3")+COUNTIF(Resultados!$P$146:$P$152,"3")</f>
        <v>6</v>
      </c>
      <c r="E75" s="139">
        <f t="shared" si="28"/>
        <v>13</v>
      </c>
      <c r="F75" s="140">
        <f t="shared" si="29"/>
        <v>9.2105263157894732E-2</v>
      </c>
      <c r="G75" s="141">
        <f t="shared" si="30"/>
        <v>0.10526315789473684</v>
      </c>
      <c r="H75" s="142">
        <f t="shared" si="31"/>
        <v>9.7744360902255634E-2</v>
      </c>
    </row>
    <row r="76" spans="2:11">
      <c r="B76" t="s">
        <v>60</v>
      </c>
      <c r="C76" s="138">
        <v>0</v>
      </c>
      <c r="D76" s="78">
        <f>COUNTIF(Resultados!$P$108:$P$145,"2")+COUNTIF(Resultados!$P$146:$P$152,"2")</f>
        <v>0</v>
      </c>
      <c r="E76" s="139">
        <f t="shared" si="28"/>
        <v>0</v>
      </c>
      <c r="F76" s="140">
        <f t="shared" si="29"/>
        <v>0</v>
      </c>
      <c r="G76" s="141">
        <f t="shared" si="30"/>
        <v>0</v>
      </c>
      <c r="H76" s="142">
        <f t="shared" si="31"/>
        <v>0</v>
      </c>
    </row>
    <row r="77" spans="2:11">
      <c r="B77" t="s">
        <v>68</v>
      </c>
      <c r="C77" s="138">
        <v>1</v>
      </c>
      <c r="D77" s="78">
        <v>1</v>
      </c>
      <c r="E77" s="139">
        <f t="shared" si="28"/>
        <v>2</v>
      </c>
      <c r="F77" s="140">
        <f t="shared" si="29"/>
        <v>1.3157894736842105E-2</v>
      </c>
      <c r="G77" s="141">
        <f t="shared" si="30"/>
        <v>1.7543859649122806E-2</v>
      </c>
      <c r="H77" s="142">
        <f t="shared" si="31"/>
        <v>1.5037593984962405E-2</v>
      </c>
    </row>
    <row r="78" spans="2:11">
      <c r="B78" t="s">
        <v>44</v>
      </c>
      <c r="C78" s="138">
        <v>0</v>
      </c>
      <c r="D78" s="78">
        <f>COUNTIF(Resultados!$P$108:$P$145,"NS/NC")+COUNTIF(Resultados!$P$146:$P$152,"NS/NC")</f>
        <v>0</v>
      </c>
      <c r="E78" s="139">
        <f t="shared" si="28"/>
        <v>0</v>
      </c>
      <c r="F78" s="140">
        <f t="shared" si="29"/>
        <v>0</v>
      </c>
      <c r="G78" s="141">
        <f t="shared" si="30"/>
        <v>0</v>
      </c>
      <c r="H78" s="142">
        <f t="shared" si="31"/>
        <v>0</v>
      </c>
    </row>
    <row r="79" spans="2:11" ht="15" thickBot="1">
      <c r="B79" s="106"/>
    </row>
    <row r="80" spans="2:11" ht="15" thickBot="1">
      <c r="B80" s="3" t="s">
        <v>107</v>
      </c>
      <c r="F80" s="16"/>
      <c r="G80" s="16"/>
      <c r="H80" s="16"/>
      <c r="I80" s="88">
        <f>(C81*5+C82*4+C83*3+C84*2+C85*1)/($C$6-C86)</f>
        <v>4.4868421052631575</v>
      </c>
      <c r="J80" s="87">
        <f>(D81*5+D82*4+D83*3+D84*2+D85*1)/($D$6-D86)</f>
        <v>4.3157894736842106</v>
      </c>
      <c r="K80" s="86">
        <f>(E81*5+E82*4+E83*3+E84*2+E85*1)/($E$6-E86)</f>
        <v>4.4135338345864659</v>
      </c>
    </row>
    <row r="81" spans="2:11">
      <c r="B81" t="s">
        <v>34</v>
      </c>
      <c r="C81" s="138">
        <v>47</v>
      </c>
      <c r="D81" s="78">
        <v>29</v>
      </c>
      <c r="E81" s="139">
        <f>SUM(C81+D81)</f>
        <v>76</v>
      </c>
      <c r="F81" s="140">
        <f>C81/$C$6</f>
        <v>0.61842105263157898</v>
      </c>
      <c r="G81" s="141">
        <f>D81/$D$6</f>
        <v>0.50877192982456143</v>
      </c>
      <c r="H81" s="142">
        <f>E81/$E$6</f>
        <v>0.5714285714285714</v>
      </c>
    </row>
    <row r="82" spans="2:11">
      <c r="B82" t="s">
        <v>39</v>
      </c>
      <c r="C82" s="138">
        <v>21</v>
      </c>
      <c r="D82" s="78">
        <v>21</v>
      </c>
      <c r="E82" s="139">
        <f t="shared" ref="E82:E86" si="32">SUM(C82+D82)</f>
        <v>42</v>
      </c>
      <c r="F82" s="140">
        <f t="shared" ref="F82:F86" si="33">C82/$C$6</f>
        <v>0.27631578947368424</v>
      </c>
      <c r="G82" s="141">
        <f t="shared" ref="G82:G86" si="34">D82/$D$6</f>
        <v>0.36842105263157893</v>
      </c>
      <c r="H82" s="142">
        <f t="shared" ref="H82:H86" si="35">E82/$E$6</f>
        <v>0.31578947368421051</v>
      </c>
    </row>
    <row r="83" spans="2:11">
      <c r="B83" t="s">
        <v>101</v>
      </c>
      <c r="C83" s="138">
        <v>6</v>
      </c>
      <c r="D83" s="78">
        <v>5</v>
      </c>
      <c r="E83" s="139">
        <f t="shared" si="32"/>
        <v>11</v>
      </c>
      <c r="F83" s="140">
        <f t="shared" si="33"/>
        <v>7.8947368421052627E-2</v>
      </c>
      <c r="G83" s="141">
        <f t="shared" si="34"/>
        <v>8.771929824561403E-2</v>
      </c>
      <c r="H83" s="142">
        <f t="shared" si="35"/>
        <v>8.2706766917293228E-2</v>
      </c>
    </row>
    <row r="84" spans="2:11">
      <c r="B84" t="s">
        <v>60</v>
      </c>
      <c r="C84" s="138">
        <v>2</v>
      </c>
      <c r="D84" s="78">
        <v>0</v>
      </c>
      <c r="E84" s="139">
        <f t="shared" si="32"/>
        <v>2</v>
      </c>
      <c r="F84" s="140">
        <f t="shared" si="33"/>
        <v>2.6315789473684209E-2</v>
      </c>
      <c r="G84" s="141">
        <f t="shared" si="34"/>
        <v>0</v>
      </c>
      <c r="H84" s="142">
        <f t="shared" si="35"/>
        <v>1.5037593984962405E-2</v>
      </c>
    </row>
    <row r="85" spans="2:11">
      <c r="B85" t="s">
        <v>68</v>
      </c>
      <c r="C85" s="138">
        <f>COUNTIF(Resultados!$Q$3:$Q$59,"1")+COUNTIF(Resultados!$Q$60:$Q$107,"1")</f>
        <v>0</v>
      </c>
      <c r="D85" s="78">
        <v>2</v>
      </c>
      <c r="E85" s="139">
        <f t="shared" si="32"/>
        <v>2</v>
      </c>
      <c r="F85" s="140">
        <f t="shared" si="33"/>
        <v>0</v>
      </c>
      <c r="G85" s="141">
        <f t="shared" si="34"/>
        <v>3.5087719298245612E-2</v>
      </c>
      <c r="H85" s="142">
        <f t="shared" si="35"/>
        <v>1.5037593984962405E-2</v>
      </c>
    </row>
    <row r="86" spans="2:11">
      <c r="B86" t="s">
        <v>44</v>
      </c>
      <c r="C86" s="138">
        <v>0</v>
      </c>
      <c r="D86" s="78">
        <f>COUNTIF(Resultados!$Q$108:$Q$145,"NS/NC")+COUNTIF(Resultados!$Q$146:$Q$152,"NS/NC")</f>
        <v>0</v>
      </c>
      <c r="E86" s="139">
        <f t="shared" si="32"/>
        <v>0</v>
      </c>
      <c r="F86" s="140">
        <f t="shared" si="33"/>
        <v>0</v>
      </c>
      <c r="G86" s="141">
        <f t="shared" si="34"/>
        <v>0</v>
      </c>
      <c r="H86" s="142">
        <f t="shared" si="35"/>
        <v>0</v>
      </c>
    </row>
    <row r="87" spans="2:11" ht="15" thickBot="1">
      <c r="B87" s="106"/>
    </row>
    <row r="88" spans="2:11" ht="15" thickBot="1">
      <c r="B88" s="4" t="s">
        <v>108</v>
      </c>
      <c r="F88" s="16"/>
      <c r="G88" s="16"/>
      <c r="H88" s="16"/>
      <c r="I88" s="88">
        <f>(C89*5+C90*4+C91*3+C92*2+C93*1)/($C$6-C94)</f>
        <v>4.5131578947368425</v>
      </c>
      <c r="J88" s="87">
        <f>(D89*5+D90*4+D91*3+D92*2+D93*1)/($D$6-D94)</f>
        <v>4.4736842105263159</v>
      </c>
      <c r="K88" s="86">
        <f>(E89*5+E90*4+E91*3+E92*2+E93*1)/($E$6-E94)</f>
        <v>4.496240601503759</v>
      </c>
    </row>
    <row r="89" spans="2:11">
      <c r="B89" t="s">
        <v>34</v>
      </c>
      <c r="C89" s="138">
        <v>46</v>
      </c>
      <c r="D89" s="78">
        <v>31</v>
      </c>
      <c r="E89" s="139">
        <f>SUM(C89+D89)</f>
        <v>77</v>
      </c>
      <c r="F89" s="140">
        <f>C89/$C$6</f>
        <v>0.60526315789473684</v>
      </c>
      <c r="G89" s="141">
        <f>D89/$D$6</f>
        <v>0.54385964912280704</v>
      </c>
      <c r="H89" s="142">
        <f>E89/$E$6</f>
        <v>0.57894736842105265</v>
      </c>
    </row>
    <row r="90" spans="2:11">
      <c r="B90" t="s">
        <v>39</v>
      </c>
      <c r="C90" s="138">
        <v>23</v>
      </c>
      <c r="D90" s="78">
        <v>22</v>
      </c>
      <c r="E90" s="139">
        <f t="shared" ref="E90:E94" si="36">SUM(C90+D90)</f>
        <v>45</v>
      </c>
      <c r="F90" s="140">
        <f t="shared" ref="F90:F94" si="37">C90/$C$6</f>
        <v>0.30263157894736842</v>
      </c>
      <c r="G90" s="141">
        <f t="shared" ref="G90:G94" si="38">D90/$D$6</f>
        <v>0.38596491228070173</v>
      </c>
      <c r="H90" s="142">
        <f t="shared" ref="H90:H94" si="39">E90/$E$6</f>
        <v>0.33834586466165412</v>
      </c>
    </row>
    <row r="91" spans="2:11">
      <c r="B91" t="s">
        <v>101</v>
      </c>
      <c r="C91" s="138">
        <f>COUNTIF(Resultados!$N$3:$N$59,"3")+COUNTIF(Resultados!$N$60:$N$107,"3")</f>
        <v>7</v>
      </c>
      <c r="D91" s="78">
        <v>4</v>
      </c>
      <c r="E91" s="139">
        <f t="shared" si="36"/>
        <v>11</v>
      </c>
      <c r="F91" s="140">
        <f t="shared" si="37"/>
        <v>9.2105263157894732E-2</v>
      </c>
      <c r="G91" s="141">
        <f t="shared" si="38"/>
        <v>7.0175438596491224E-2</v>
      </c>
      <c r="H91" s="142">
        <f t="shared" si="39"/>
        <v>8.2706766917293228E-2</v>
      </c>
    </row>
    <row r="92" spans="2:11">
      <c r="B92" t="s">
        <v>60</v>
      </c>
      <c r="C92" s="138">
        <f>COUNTIF(Resultados!$N$3:$N$59,"2")+COUNTIF(Resultados!$N$60:$N$107,"2")</f>
        <v>0</v>
      </c>
      <c r="D92" s="78">
        <f>COUNTIF(Resultados!$N$108:$N$145,"2")+COUNTIF(Resultados!$N$146:$N$152,"2")</f>
        <v>0</v>
      </c>
      <c r="E92" s="139">
        <f t="shared" si="36"/>
        <v>0</v>
      </c>
      <c r="F92" s="140">
        <f t="shared" si="37"/>
        <v>0</v>
      </c>
      <c r="G92" s="141">
        <f t="shared" si="38"/>
        <v>0</v>
      </c>
      <c r="H92" s="142">
        <f t="shared" si="39"/>
        <v>0</v>
      </c>
    </row>
    <row r="93" spans="2:11">
      <c r="B93" t="s">
        <v>68</v>
      </c>
      <c r="C93" s="138">
        <f>COUNTIF(Resultados!$N$3:$N$59,"1")+COUNTIF(Resultados!$N$60:$N$107,"1")</f>
        <v>0</v>
      </c>
      <c r="D93" s="78">
        <f>COUNTIF(Resultados!$N$108:$N$145,"1")+COUNTIF(Resultados!$N$146:$N$152,"1")</f>
        <v>0</v>
      </c>
      <c r="E93" s="139">
        <f t="shared" si="36"/>
        <v>0</v>
      </c>
      <c r="F93" s="140">
        <f t="shared" si="37"/>
        <v>0</v>
      </c>
      <c r="G93" s="141">
        <f t="shared" si="38"/>
        <v>0</v>
      </c>
      <c r="H93" s="142">
        <f t="shared" si="39"/>
        <v>0</v>
      </c>
    </row>
    <row r="94" spans="2:11">
      <c r="B94" t="s">
        <v>44</v>
      </c>
      <c r="C94" s="138">
        <f>COUNTIF(Resultados!$N$3:$N$59,"NS/NC")+COUNTIF(Resultados!$N$60:$N$107,"NS/NC")</f>
        <v>0</v>
      </c>
      <c r="D94" s="78">
        <f>COUNTIF(Resultados!$N$108:$N$145,"NS/NC")+COUNTIF(Resultados!$N$146:$N$152,"NS/NC")</f>
        <v>0</v>
      </c>
      <c r="E94" s="139">
        <f t="shared" si="36"/>
        <v>0</v>
      </c>
      <c r="F94" s="140">
        <f t="shared" si="37"/>
        <v>0</v>
      </c>
      <c r="G94" s="141">
        <f t="shared" si="38"/>
        <v>0</v>
      </c>
      <c r="H94" s="142">
        <f t="shared" si="39"/>
        <v>0</v>
      </c>
    </row>
    <row r="95" spans="2:11" ht="15" thickBot="1">
      <c r="B95" s="106"/>
      <c r="G95" s="9"/>
      <c r="H95" s="9"/>
    </row>
    <row r="96" spans="2:11" ht="15" thickBot="1">
      <c r="B96" s="4" t="s">
        <v>109</v>
      </c>
      <c r="F96" s="16"/>
      <c r="G96" s="16"/>
      <c r="H96" s="16"/>
      <c r="I96" s="88">
        <f>(C97*5+C98*4+C99*3+C100*2+C101*1)/($C$6-C102)</f>
        <v>4.4868421052631575</v>
      </c>
      <c r="J96" s="87">
        <f>(D97*5+D98*4+D99*3+D100*2+D101*1)/($D$6-D102)</f>
        <v>4.3157894736842106</v>
      </c>
      <c r="K96" s="86">
        <f>(E97*5+E98*4+E99*3+E100*2+E101*1)/($E$6-E102)</f>
        <v>4.4135338345864659</v>
      </c>
    </row>
    <row r="97" spans="1:11">
      <c r="A97" s="5"/>
      <c r="B97" t="s">
        <v>34</v>
      </c>
      <c r="C97" s="138">
        <v>47</v>
      </c>
      <c r="D97" s="78">
        <v>29</v>
      </c>
      <c r="E97" s="139">
        <f>SUM(C97+D97)</f>
        <v>76</v>
      </c>
      <c r="F97" s="140">
        <f>C97/$C$6</f>
        <v>0.61842105263157898</v>
      </c>
      <c r="G97" s="141">
        <f>D97/$D$6</f>
        <v>0.50877192982456143</v>
      </c>
      <c r="H97" s="142">
        <f>E97/$E$6</f>
        <v>0.5714285714285714</v>
      </c>
    </row>
    <row r="98" spans="1:11">
      <c r="A98" s="5"/>
      <c r="B98" t="s">
        <v>39</v>
      </c>
      <c r="C98" s="138">
        <v>21</v>
      </c>
      <c r="D98" s="78">
        <v>21</v>
      </c>
      <c r="E98" s="139">
        <f t="shared" ref="E98:E102" si="40">SUM(C98+D98)</f>
        <v>42</v>
      </c>
      <c r="F98" s="140">
        <f t="shared" ref="F98:F102" si="41">C98/$C$6</f>
        <v>0.27631578947368424</v>
      </c>
      <c r="G98" s="141">
        <f t="shared" ref="G98:G102" si="42">D98/$D$6</f>
        <v>0.36842105263157893</v>
      </c>
      <c r="H98" s="142">
        <f t="shared" ref="H98:H102" si="43">E98/$E$6</f>
        <v>0.31578947368421051</v>
      </c>
    </row>
    <row r="99" spans="1:11">
      <c r="A99" s="5"/>
      <c r="B99" t="s">
        <v>101</v>
      </c>
      <c r="C99" s="138">
        <v>6</v>
      </c>
      <c r="D99" s="78">
        <v>5</v>
      </c>
      <c r="E99" s="139">
        <f t="shared" si="40"/>
        <v>11</v>
      </c>
      <c r="F99" s="140">
        <f t="shared" si="41"/>
        <v>7.8947368421052627E-2</v>
      </c>
      <c r="G99" s="141">
        <f t="shared" si="42"/>
        <v>8.771929824561403E-2</v>
      </c>
      <c r="H99" s="142">
        <f t="shared" si="43"/>
        <v>8.2706766917293228E-2</v>
      </c>
    </row>
    <row r="100" spans="1:11">
      <c r="A100" s="5"/>
      <c r="B100" t="s">
        <v>60</v>
      </c>
      <c r="C100" s="138">
        <v>2</v>
      </c>
      <c r="D100" s="78">
        <v>0</v>
      </c>
      <c r="E100" s="139">
        <f t="shared" si="40"/>
        <v>2</v>
      </c>
      <c r="F100" s="140">
        <f t="shared" si="41"/>
        <v>2.6315789473684209E-2</v>
      </c>
      <c r="G100" s="141">
        <f t="shared" si="42"/>
        <v>0</v>
      </c>
      <c r="H100" s="142">
        <f t="shared" si="43"/>
        <v>1.5037593984962405E-2</v>
      </c>
    </row>
    <row r="101" spans="1:11">
      <c r="A101" s="5"/>
      <c r="B101" t="s">
        <v>68</v>
      </c>
      <c r="C101" s="138">
        <f>COUNTIF(Resultados!$Q$3:$Q$59,"1")+COUNTIF(Resultados!$Q$60:$Q$107,"1")</f>
        <v>0</v>
      </c>
      <c r="D101" s="78">
        <v>2</v>
      </c>
      <c r="E101" s="139">
        <f t="shared" si="40"/>
        <v>2</v>
      </c>
      <c r="F101" s="140">
        <f t="shared" si="41"/>
        <v>0</v>
      </c>
      <c r="G101" s="141">
        <f t="shared" si="42"/>
        <v>3.5087719298245612E-2</v>
      </c>
      <c r="H101" s="142">
        <f t="shared" si="43"/>
        <v>1.5037593984962405E-2</v>
      </c>
    </row>
    <row r="102" spans="1:11">
      <c r="B102" t="s">
        <v>44</v>
      </c>
      <c r="C102" s="138">
        <v>0</v>
      </c>
      <c r="D102" s="78">
        <f>COUNTIF(Resultados!$Q$108:$Q$145,"NS/NC")+COUNTIF(Resultados!$Q$146:$Q$152,"NS/NC")</f>
        <v>0</v>
      </c>
      <c r="E102" s="139">
        <f t="shared" si="40"/>
        <v>0</v>
      </c>
      <c r="F102" s="140">
        <f t="shared" si="41"/>
        <v>0</v>
      </c>
      <c r="G102" s="141">
        <f t="shared" si="42"/>
        <v>0</v>
      </c>
      <c r="H102" s="142">
        <f t="shared" si="43"/>
        <v>0</v>
      </c>
    </row>
    <row r="103" spans="1:11" ht="15" thickBot="1">
      <c r="B103" s="106"/>
    </row>
    <row r="104" spans="1:11" ht="15" thickBot="1">
      <c r="B104" s="4" t="s">
        <v>300</v>
      </c>
      <c r="F104" s="16"/>
      <c r="G104" s="16"/>
      <c r="H104" s="16"/>
      <c r="I104" s="88">
        <f>(C105*5+C106*4+C107*3+C108*2+C109*1)/($C$6-C110)</f>
        <v>4.4605263157894735</v>
      </c>
      <c r="J104" s="87">
        <f>(D105*5+D106*4+D107*3+D108*2+D109*1)/($D$6-D110)</f>
        <v>3.4385964912280702</v>
      </c>
      <c r="K104" s="86">
        <f>(E105*5+E106*4+E107*3+E108*2+E109*1)/($E$6-E110)</f>
        <v>4.022556390977444</v>
      </c>
    </row>
    <row r="105" spans="1:11">
      <c r="B105" t="s">
        <v>34</v>
      </c>
      <c r="C105" s="138">
        <v>46</v>
      </c>
      <c r="D105" s="78">
        <f>COUNTIF(Resultados!$T$108:$T$145,"5")+COUNTIF(Resultados!$T$146:$T$152,"5")</f>
        <v>22</v>
      </c>
      <c r="E105" s="139">
        <f>SUM(C105+D105)</f>
        <v>68</v>
      </c>
      <c r="F105" s="140">
        <f>C105/$C$6</f>
        <v>0.60526315789473684</v>
      </c>
      <c r="G105" s="141">
        <f>D105/$D$6</f>
        <v>0.38596491228070173</v>
      </c>
      <c r="H105" s="142">
        <f>E105/$E$6</f>
        <v>0.51127819548872178</v>
      </c>
    </row>
    <row r="106" spans="1:11">
      <c r="B106" t="s">
        <v>39</v>
      </c>
      <c r="C106" s="138">
        <v>22</v>
      </c>
      <c r="D106" s="78">
        <f>COUNTIF(Resultados!$T$108:$T$145,"4")+COUNTIF(Resultados!$T$146:$T$152,"4")</f>
        <v>17</v>
      </c>
      <c r="E106" s="139">
        <f t="shared" ref="E106:E110" si="44">SUM(C106+D106)</f>
        <v>39</v>
      </c>
      <c r="F106" s="140">
        <f t="shared" ref="F106:F110" si="45">C106/$C$6</f>
        <v>0.28947368421052633</v>
      </c>
      <c r="G106" s="141">
        <f t="shared" ref="G106:G110" si="46">D106/$D$6</f>
        <v>0.2982456140350877</v>
      </c>
      <c r="H106" s="142">
        <f t="shared" ref="H106:H110" si="47">E106/$E$6</f>
        <v>0.2932330827067669</v>
      </c>
    </row>
    <row r="107" spans="1:11">
      <c r="B107" t="s">
        <v>101</v>
      </c>
      <c r="C107" s="138">
        <v>6</v>
      </c>
      <c r="D107" s="78">
        <f>COUNTIF(Resultados!$T$108:$T$145,"3")+COUNTIF(Resultados!$T$146:$T$152,"3")</f>
        <v>6</v>
      </c>
      <c r="E107" s="139">
        <f t="shared" si="44"/>
        <v>12</v>
      </c>
      <c r="F107" s="140">
        <f t="shared" si="45"/>
        <v>7.8947368421052627E-2</v>
      </c>
      <c r="G107" s="141">
        <f t="shared" si="46"/>
        <v>0.10526315789473684</v>
      </c>
      <c r="H107" s="142">
        <f t="shared" si="47"/>
        <v>9.0225563909774431E-2</v>
      </c>
    </row>
    <row r="108" spans="1:11">
      <c r="B108" t="s">
        <v>60</v>
      </c>
      <c r="C108" s="138">
        <v>1</v>
      </c>
      <c r="D108" s="78">
        <f>COUNTIF(Resultados!$T$108:$T$145,"2")+COUNTIF(Resultados!$T$146:$T$152,"2")</f>
        <v>0</v>
      </c>
      <c r="E108" s="139">
        <f t="shared" si="44"/>
        <v>1</v>
      </c>
      <c r="F108" s="140">
        <f t="shared" si="45"/>
        <v>1.3157894736842105E-2</v>
      </c>
      <c r="G108" s="141">
        <f t="shared" si="46"/>
        <v>0</v>
      </c>
      <c r="H108" s="142">
        <f t="shared" si="47"/>
        <v>7.5187969924812026E-3</v>
      </c>
    </row>
    <row r="109" spans="1:11">
      <c r="B109" t="s">
        <v>68</v>
      </c>
      <c r="C109" s="138">
        <v>1</v>
      </c>
      <c r="D109" s="78">
        <f>COUNTIF(Resultados!$T$108:$T$145,"1")+COUNTIF(Resultados!$T$146:$T$152,"1")</f>
        <v>0</v>
      </c>
      <c r="E109" s="139">
        <f t="shared" si="44"/>
        <v>1</v>
      </c>
      <c r="F109" s="140">
        <f t="shared" si="45"/>
        <v>1.3157894736842105E-2</v>
      </c>
      <c r="G109" s="141">
        <f t="shared" si="46"/>
        <v>0</v>
      </c>
      <c r="H109" s="142">
        <f t="shared" si="47"/>
        <v>7.5187969924812026E-3</v>
      </c>
    </row>
    <row r="110" spans="1:11">
      <c r="B110" t="s">
        <v>44</v>
      </c>
      <c r="C110" s="138">
        <v>0</v>
      </c>
      <c r="D110" s="78">
        <f>COUNTIF(Resultados!$T$108:$T$145,"NS/NC")+COUNTIF(Resultados!$T$146:$T$152,"NS/NC")</f>
        <v>0</v>
      </c>
      <c r="E110" s="139">
        <f t="shared" si="44"/>
        <v>0</v>
      </c>
      <c r="F110" s="140">
        <f t="shared" si="45"/>
        <v>0</v>
      </c>
      <c r="G110" s="141">
        <f t="shared" si="46"/>
        <v>0</v>
      </c>
      <c r="H110" s="142">
        <f t="shared" si="47"/>
        <v>0</v>
      </c>
    </row>
    <row r="112" spans="1:11" ht="15" thickBot="1">
      <c r="B112" s="3" t="s">
        <v>111</v>
      </c>
      <c r="F112" s="16"/>
      <c r="G112" s="16"/>
      <c r="H112" s="16"/>
    </row>
    <row r="113" spans="1:12">
      <c r="B113" t="s">
        <v>38</v>
      </c>
      <c r="C113" s="107">
        <v>28</v>
      </c>
      <c r="D113" s="108">
        <v>26</v>
      </c>
      <c r="E113" s="139">
        <f t="shared" ref="E113:E118" si="48">SUM(C113+D113)</f>
        <v>54</v>
      </c>
      <c r="F113" s="140">
        <f>C113/SUM($C$113:$C$118)</f>
        <v>0.32558139534883723</v>
      </c>
      <c r="G113" s="146">
        <f>D113/SUM($D$113:$D$118)</f>
        <v>0.39393939393939392</v>
      </c>
      <c r="H113" s="147">
        <f>E113/SUM($E$113:$E$118)</f>
        <v>0.35526315789473684</v>
      </c>
      <c r="J113" s="16"/>
      <c r="K113" s="16"/>
      <c r="L113" s="16"/>
    </row>
    <row r="114" spans="1:12">
      <c r="B114" t="s">
        <v>43</v>
      </c>
      <c r="C114" s="59">
        <v>30</v>
      </c>
      <c r="D114" s="62">
        <v>23</v>
      </c>
      <c r="E114" s="139">
        <f t="shared" si="48"/>
        <v>53</v>
      </c>
      <c r="F114" s="140">
        <f t="shared" ref="F114:F118" si="49">C114/SUM($C$113:$C$118)</f>
        <v>0.34883720930232559</v>
      </c>
      <c r="G114" s="146">
        <f t="shared" ref="G114:G118" si="50">D114/SUM($D$113:$D$118)</f>
        <v>0.34848484848484851</v>
      </c>
      <c r="H114" s="147">
        <f t="shared" ref="H114:H118" si="51">E114/SUM($E$113:$E$118)</f>
        <v>0.34868421052631576</v>
      </c>
    </row>
    <row r="115" spans="1:12">
      <c r="B115" t="s">
        <v>54</v>
      </c>
      <c r="C115" s="59">
        <v>5</v>
      </c>
      <c r="D115" s="60">
        <f>D231+D350</f>
        <v>0</v>
      </c>
      <c r="E115" s="139">
        <f t="shared" si="48"/>
        <v>5</v>
      </c>
      <c r="F115" s="140">
        <f t="shared" si="49"/>
        <v>5.8139534883720929E-2</v>
      </c>
      <c r="G115" s="146">
        <f t="shared" si="50"/>
        <v>0</v>
      </c>
      <c r="H115" s="147">
        <f t="shared" si="51"/>
        <v>3.2894736842105261E-2</v>
      </c>
    </row>
    <row r="116" spans="1:12">
      <c r="B116" t="s">
        <v>67</v>
      </c>
      <c r="C116" s="59">
        <v>14</v>
      </c>
      <c r="D116" s="62">
        <v>6</v>
      </c>
      <c r="E116" s="139">
        <f t="shared" si="48"/>
        <v>20</v>
      </c>
      <c r="F116" s="140">
        <f t="shared" si="49"/>
        <v>0.16279069767441862</v>
      </c>
      <c r="G116" s="146">
        <f t="shared" si="50"/>
        <v>9.0909090909090912E-2</v>
      </c>
      <c r="H116" s="147">
        <f t="shared" si="51"/>
        <v>0.13157894736842105</v>
      </c>
    </row>
    <row r="117" spans="1:12">
      <c r="B117" t="s">
        <v>33</v>
      </c>
      <c r="C117" s="59">
        <f t="shared" ref="C117" si="52">C234+C353</f>
        <v>9</v>
      </c>
      <c r="D117" s="62">
        <v>2</v>
      </c>
      <c r="E117" s="139">
        <f t="shared" si="48"/>
        <v>11</v>
      </c>
      <c r="F117" s="140">
        <f t="shared" si="49"/>
        <v>0.10465116279069768</v>
      </c>
      <c r="G117" s="146">
        <f t="shared" si="50"/>
        <v>3.0303030303030304E-2</v>
      </c>
      <c r="H117" s="147">
        <f t="shared" si="51"/>
        <v>7.2368421052631582E-2</v>
      </c>
    </row>
    <row r="118" spans="1:12">
      <c r="B118" t="s">
        <v>44</v>
      </c>
      <c r="C118" s="59">
        <v>0</v>
      </c>
      <c r="D118" s="62">
        <f t="shared" ref="D118" si="53">D235+D354</f>
        <v>9</v>
      </c>
      <c r="E118" s="139">
        <f t="shared" si="48"/>
        <v>9</v>
      </c>
      <c r="F118" s="140">
        <f t="shared" si="49"/>
        <v>0</v>
      </c>
      <c r="G118" s="146">
        <f t="shared" si="50"/>
        <v>0.13636363636363635</v>
      </c>
      <c r="H118" s="147">
        <f t="shared" si="51"/>
        <v>5.921052631578947E-2</v>
      </c>
    </row>
    <row r="120" spans="1:12">
      <c r="E120" s="9"/>
      <c r="F120" s="13"/>
      <c r="G120" s="13"/>
      <c r="H120" s="16"/>
    </row>
    <row r="121" spans="1:12">
      <c r="A121" s="12"/>
      <c r="B121" s="12"/>
      <c r="C121" s="12"/>
      <c r="D121" s="12"/>
      <c r="E121" s="12"/>
      <c r="F121" s="12"/>
      <c r="G121" s="12"/>
      <c r="H121" s="16"/>
    </row>
    <row r="122" spans="1:12">
      <c r="D122" s="9"/>
      <c r="H122" s="16"/>
    </row>
    <row r="123" spans="1:12" ht="18">
      <c r="B123" s="7" t="s">
        <v>112</v>
      </c>
      <c r="H123" s="16"/>
    </row>
    <row r="125" spans="1:12">
      <c r="B125" s="3" t="s">
        <v>95</v>
      </c>
      <c r="C125" s="3"/>
      <c r="H125" s="16"/>
    </row>
    <row r="126" spans="1:12">
      <c r="B126" t="s">
        <v>32</v>
      </c>
      <c r="C126" s="138">
        <v>40</v>
      </c>
      <c r="D126" s="78">
        <v>35</v>
      </c>
      <c r="E126" s="139">
        <f t="shared" ref="E126:E132" si="54">SUM(C126+D126)</f>
        <v>75</v>
      </c>
      <c r="F126" s="140">
        <f t="shared" ref="F126:F132" si="55">C126/$C$4</f>
        <v>0.85106382978723405</v>
      </c>
      <c r="G126" s="141">
        <f>D126/$D$4</f>
        <v>0.81395348837209303</v>
      </c>
      <c r="H126" s="142">
        <f>E126/$E$4</f>
        <v>0.83333333333333337</v>
      </c>
    </row>
    <row r="127" spans="1:12">
      <c r="B127" t="s">
        <v>46</v>
      </c>
      <c r="C127" s="138">
        <v>5</v>
      </c>
      <c r="D127" s="78">
        <v>8</v>
      </c>
      <c r="E127" s="139">
        <f t="shared" si="54"/>
        <v>13</v>
      </c>
      <c r="F127" s="140">
        <f t="shared" si="55"/>
        <v>0.10638297872340426</v>
      </c>
      <c r="G127" s="141">
        <f t="shared" ref="G127:G132" si="56">D127/$D$4</f>
        <v>0.18604651162790697</v>
      </c>
      <c r="H127" s="142">
        <f t="shared" ref="H127:H132" si="57">E127/$E$4</f>
        <v>0.14444444444444443</v>
      </c>
    </row>
    <row r="128" spans="1:12">
      <c r="B128" t="s">
        <v>35</v>
      </c>
      <c r="C128" s="138">
        <v>0</v>
      </c>
      <c r="D128" s="78">
        <f>COUNTIF(Resultados!$E$108:$E$145,B128)</f>
        <v>0</v>
      </c>
      <c r="E128" s="139">
        <f t="shared" si="54"/>
        <v>0</v>
      </c>
      <c r="F128" s="140">
        <f t="shared" si="55"/>
        <v>0</v>
      </c>
      <c r="G128" s="141">
        <f t="shared" si="56"/>
        <v>0</v>
      </c>
      <c r="H128" s="142">
        <f t="shared" si="57"/>
        <v>0</v>
      </c>
    </row>
    <row r="129" spans="2:8">
      <c r="B129" t="s">
        <v>52</v>
      </c>
      <c r="C129" s="138">
        <f>COUNTIF(Resultados!$E$3:$E$59,B129)</f>
        <v>0</v>
      </c>
      <c r="D129" s="78">
        <f>COUNTIF(Resultados!$E$108:$E$145,B129)</f>
        <v>0</v>
      </c>
      <c r="E129" s="139">
        <f t="shared" si="54"/>
        <v>0</v>
      </c>
      <c r="F129" s="140">
        <f t="shared" si="55"/>
        <v>0</v>
      </c>
      <c r="G129" s="141">
        <f t="shared" si="56"/>
        <v>0</v>
      </c>
      <c r="H129" s="142">
        <f t="shared" si="57"/>
        <v>0</v>
      </c>
    </row>
    <row r="130" spans="2:8">
      <c r="B130" t="s">
        <v>81</v>
      </c>
      <c r="C130" s="138">
        <f>COUNTIF(Resultados!$E$3:$E$59,B130)</f>
        <v>0</v>
      </c>
      <c r="D130" s="78">
        <f>COUNTIF(Resultados!$E$108:$E$145,B130)</f>
        <v>0</v>
      </c>
      <c r="E130" s="139">
        <f t="shared" si="54"/>
        <v>0</v>
      </c>
      <c r="F130" s="140">
        <f t="shared" si="55"/>
        <v>0</v>
      </c>
      <c r="G130" s="141">
        <f t="shared" si="56"/>
        <v>0</v>
      </c>
      <c r="H130" s="142">
        <f t="shared" si="57"/>
        <v>0</v>
      </c>
    </row>
    <row r="131" spans="2:8">
      <c r="B131" t="s">
        <v>69</v>
      </c>
      <c r="C131" s="138">
        <f>COUNTIF(Resultados!$E$3:$E$59,B131)</f>
        <v>0</v>
      </c>
      <c r="D131" s="78">
        <f>COUNTIF(Resultados!$E$108:$E$145,B131)</f>
        <v>0</v>
      </c>
      <c r="E131" s="139">
        <f t="shared" si="54"/>
        <v>0</v>
      </c>
      <c r="F131" s="140">
        <f t="shared" si="55"/>
        <v>0</v>
      </c>
      <c r="G131" s="141">
        <f t="shared" si="56"/>
        <v>0</v>
      </c>
      <c r="H131" s="142">
        <f t="shared" si="57"/>
        <v>0</v>
      </c>
    </row>
    <row r="132" spans="2:8">
      <c r="B132" s="10" t="s">
        <v>44</v>
      </c>
      <c r="C132" s="138">
        <v>2</v>
      </c>
      <c r="D132" s="78">
        <f>COUNTIF(Resultados!$E$108:$E$145,B132)</f>
        <v>0</v>
      </c>
      <c r="E132" s="139">
        <f t="shared" si="54"/>
        <v>2</v>
      </c>
      <c r="F132" s="140">
        <f t="shared" si="55"/>
        <v>4.2553191489361701E-2</v>
      </c>
      <c r="G132" s="141">
        <f t="shared" si="56"/>
        <v>0</v>
      </c>
      <c r="H132" s="142">
        <f t="shared" si="57"/>
        <v>2.2222222222222223E-2</v>
      </c>
    </row>
    <row r="133" spans="2:8">
      <c r="E133" s="9"/>
      <c r="F133" s="16"/>
      <c r="G133" s="16"/>
      <c r="H133" s="16"/>
    </row>
    <row r="134" spans="2:8">
      <c r="B134" s="3" t="s">
        <v>96</v>
      </c>
      <c r="F134" s="16"/>
      <c r="G134" s="16"/>
      <c r="H134" s="16"/>
    </row>
    <row r="135" spans="2:8">
      <c r="B135" t="s">
        <v>37</v>
      </c>
      <c r="C135" s="138">
        <v>43</v>
      </c>
      <c r="D135" s="78">
        <v>34</v>
      </c>
      <c r="E135" s="139">
        <f t="shared" ref="E135:E143" si="58">SUM(C135+D135)</f>
        <v>77</v>
      </c>
      <c r="F135" s="140">
        <f>C135/$C$4</f>
        <v>0.91489361702127658</v>
      </c>
      <c r="G135" s="141">
        <f>D135/$D$4</f>
        <v>0.79069767441860461</v>
      </c>
      <c r="H135" s="142">
        <f>E135/$E$4</f>
        <v>0.85555555555555551</v>
      </c>
    </row>
    <row r="136" spans="2:8">
      <c r="B136" t="s">
        <v>49</v>
      </c>
      <c r="C136" s="138">
        <v>1</v>
      </c>
      <c r="D136" s="78">
        <v>2</v>
      </c>
      <c r="E136" s="139">
        <f t="shared" si="58"/>
        <v>3</v>
      </c>
      <c r="F136" s="140">
        <f t="shared" ref="F136:F143" si="59">C136/$C$4</f>
        <v>2.1276595744680851E-2</v>
      </c>
      <c r="G136" s="141">
        <f t="shared" ref="G136:G143" si="60">D136/$D$4</f>
        <v>4.6511627906976744E-2</v>
      </c>
      <c r="H136" s="142">
        <f t="shared" ref="H136:H143" si="61">E136/$E$4</f>
        <v>3.3333333333333333E-2</v>
      </c>
    </row>
    <row r="137" spans="2:8">
      <c r="B137" t="s">
        <v>51</v>
      </c>
      <c r="C137" s="138">
        <v>3</v>
      </c>
      <c r="D137" s="78">
        <v>0</v>
      </c>
      <c r="E137" s="139">
        <f t="shared" si="58"/>
        <v>3</v>
      </c>
      <c r="F137" s="140">
        <f t="shared" si="59"/>
        <v>6.3829787234042548E-2</v>
      </c>
      <c r="G137" s="141">
        <f t="shared" si="60"/>
        <v>0</v>
      </c>
      <c r="H137" s="142">
        <f t="shared" si="61"/>
        <v>3.3333333333333333E-2</v>
      </c>
    </row>
    <row r="138" spans="2:8">
      <c r="B138" t="s">
        <v>42</v>
      </c>
      <c r="C138" s="138">
        <v>0</v>
      </c>
      <c r="D138" s="78">
        <v>3</v>
      </c>
      <c r="E138" s="139">
        <f t="shared" si="58"/>
        <v>3</v>
      </c>
      <c r="F138" s="140">
        <f t="shared" si="59"/>
        <v>0</v>
      </c>
      <c r="G138" s="141">
        <f t="shared" si="60"/>
        <v>6.9767441860465115E-2</v>
      </c>
      <c r="H138" s="142">
        <f t="shared" si="61"/>
        <v>3.3333333333333333E-2</v>
      </c>
    </row>
    <row r="139" spans="2:8">
      <c r="B139" t="s">
        <v>59</v>
      </c>
      <c r="C139" s="138">
        <v>0</v>
      </c>
      <c r="D139" s="78">
        <v>1</v>
      </c>
      <c r="E139" s="139">
        <f t="shared" si="58"/>
        <v>1</v>
      </c>
      <c r="F139" s="140">
        <f t="shared" si="59"/>
        <v>0</v>
      </c>
      <c r="G139" s="141">
        <f t="shared" si="60"/>
        <v>2.3255813953488372E-2</v>
      </c>
      <c r="H139" s="142">
        <f t="shared" si="61"/>
        <v>1.1111111111111112E-2</v>
      </c>
    </row>
    <row r="140" spans="2:8">
      <c r="B140" t="s">
        <v>82</v>
      </c>
      <c r="C140" s="138">
        <f>COUNTIF(Resultados!$G$3:$G$59,B140)</f>
        <v>0</v>
      </c>
      <c r="D140" s="78">
        <f>COUNTIF(Resultados!$G$108:$G$145,B140)</f>
        <v>0</v>
      </c>
      <c r="E140" s="139">
        <f t="shared" si="58"/>
        <v>0</v>
      </c>
      <c r="F140" s="140">
        <f t="shared" si="59"/>
        <v>0</v>
      </c>
      <c r="G140" s="141">
        <f t="shared" si="60"/>
        <v>0</v>
      </c>
      <c r="H140" s="142">
        <f t="shared" si="61"/>
        <v>0</v>
      </c>
    </row>
    <row r="141" spans="2:8">
      <c r="B141" t="s">
        <v>83</v>
      </c>
      <c r="C141" s="138">
        <f>COUNTIF(Resultados!$G$3:$G$59,B141)</f>
        <v>0</v>
      </c>
      <c r="D141" s="78">
        <f>COUNTIF(Resultados!$G$108:$G$145,B141)</f>
        <v>0</v>
      </c>
      <c r="E141" s="139">
        <f t="shared" si="58"/>
        <v>0</v>
      </c>
      <c r="F141" s="140">
        <f t="shared" si="59"/>
        <v>0</v>
      </c>
      <c r="G141" s="141">
        <f t="shared" si="60"/>
        <v>0</v>
      </c>
      <c r="H141" s="142">
        <f t="shared" si="61"/>
        <v>0</v>
      </c>
    </row>
    <row r="142" spans="2:8">
      <c r="B142" t="s">
        <v>61</v>
      </c>
      <c r="C142" s="138">
        <v>0</v>
      </c>
      <c r="D142" s="78">
        <v>1</v>
      </c>
      <c r="E142" s="139">
        <f t="shared" si="58"/>
        <v>1</v>
      </c>
      <c r="F142" s="140">
        <f t="shared" si="59"/>
        <v>0</v>
      </c>
      <c r="G142" s="141">
        <f t="shared" si="60"/>
        <v>2.3255813953488372E-2</v>
      </c>
      <c r="H142" s="142">
        <f t="shared" si="61"/>
        <v>1.1111111111111112E-2</v>
      </c>
    </row>
    <row r="143" spans="2:8">
      <c r="B143" t="s">
        <v>33</v>
      </c>
      <c r="C143" s="138">
        <v>0</v>
      </c>
      <c r="D143" s="78">
        <v>2</v>
      </c>
      <c r="E143" s="139">
        <f t="shared" si="58"/>
        <v>2</v>
      </c>
      <c r="F143" s="140">
        <f t="shared" si="59"/>
        <v>0</v>
      </c>
      <c r="G143" s="141">
        <f t="shared" si="60"/>
        <v>4.6511627906976744E-2</v>
      </c>
      <c r="H143" s="142">
        <f t="shared" si="61"/>
        <v>2.2222222222222223E-2</v>
      </c>
    </row>
    <row r="144" spans="2:8">
      <c r="D144" s="9"/>
      <c r="E144" s="9"/>
      <c r="F144" s="16"/>
      <c r="G144" s="16"/>
      <c r="H144" s="16"/>
    </row>
    <row r="145" spans="2:15">
      <c r="F145" s="16"/>
      <c r="G145" s="16"/>
      <c r="H145" s="16"/>
    </row>
    <row r="146" spans="2:15">
      <c r="B146" s="3" t="s">
        <v>97</v>
      </c>
      <c r="F146" s="16"/>
      <c r="G146" s="16"/>
      <c r="H146" s="16"/>
    </row>
    <row r="147" spans="2:15">
      <c r="B147" t="s">
        <v>38</v>
      </c>
      <c r="C147" s="138">
        <v>18</v>
      </c>
      <c r="D147" s="78">
        <v>22</v>
      </c>
      <c r="E147" s="139">
        <f t="shared" ref="E147:E153" si="62">SUM(C147+D147)</f>
        <v>40</v>
      </c>
      <c r="F147" s="140">
        <f>C147/SUM($C$147:$C$153)</f>
        <v>0.3</v>
      </c>
      <c r="G147" s="141">
        <f>D147/SUM($D$147:$D$153)</f>
        <v>0.45833333333333331</v>
      </c>
      <c r="H147" s="142">
        <f>E147/SUM($E$147:$E$153)</f>
        <v>0.37037037037037035</v>
      </c>
      <c r="J147">
        <f>SUM(D147:D153)</f>
        <v>48</v>
      </c>
      <c r="L147">
        <f>SUM(C147:C153)</f>
        <v>60</v>
      </c>
      <c r="M147" s="16"/>
      <c r="N147" s="16"/>
      <c r="O147" s="16"/>
    </row>
    <row r="148" spans="2:15">
      <c r="B148" t="s">
        <v>43</v>
      </c>
      <c r="C148" s="138">
        <v>7</v>
      </c>
      <c r="D148" s="78">
        <v>3</v>
      </c>
      <c r="E148" s="139">
        <f t="shared" si="62"/>
        <v>10</v>
      </c>
      <c r="F148" s="140">
        <f t="shared" ref="F148:F153" si="63">C148/SUM($C$147:$C$153)</f>
        <v>0.11666666666666667</v>
      </c>
      <c r="G148" s="141">
        <f t="shared" ref="G148:G153" si="64">D148/SUM($D$147:$D$153)</f>
        <v>6.25E-2</v>
      </c>
      <c r="H148" s="142">
        <f t="shared" ref="H148:H153" si="65">E148/SUM($E$147:$E$153)</f>
        <v>9.2592592592592587E-2</v>
      </c>
    </row>
    <row r="149" spans="2:15">
      <c r="B149" t="s">
        <v>50</v>
      </c>
      <c r="C149" s="138">
        <v>4</v>
      </c>
      <c r="D149" s="78">
        <v>2</v>
      </c>
      <c r="E149" s="139">
        <f t="shared" si="62"/>
        <v>6</v>
      </c>
      <c r="F149" s="140">
        <f t="shared" si="63"/>
        <v>6.6666666666666666E-2</v>
      </c>
      <c r="G149" s="141">
        <f t="shared" si="64"/>
        <v>4.1666666666666664E-2</v>
      </c>
      <c r="H149" s="142">
        <f t="shared" si="65"/>
        <v>5.5555555555555552E-2</v>
      </c>
    </row>
    <row r="150" spans="2:15">
      <c r="B150" t="s">
        <v>41</v>
      </c>
      <c r="C150" s="138">
        <v>14</v>
      </c>
      <c r="D150" s="78">
        <v>12</v>
      </c>
      <c r="E150" s="139">
        <f t="shared" si="62"/>
        <v>26</v>
      </c>
      <c r="F150" s="140">
        <f t="shared" si="63"/>
        <v>0.23333333333333334</v>
      </c>
      <c r="G150" s="141">
        <f t="shared" si="64"/>
        <v>0.25</v>
      </c>
      <c r="H150" s="142">
        <f t="shared" si="65"/>
        <v>0.24074074074074073</v>
      </c>
    </row>
    <row r="151" spans="2:15">
      <c r="B151" t="s">
        <v>40</v>
      </c>
      <c r="C151" s="138">
        <v>15</v>
      </c>
      <c r="D151" s="78">
        <v>7</v>
      </c>
      <c r="E151" s="139">
        <f t="shared" si="62"/>
        <v>22</v>
      </c>
      <c r="F151" s="140">
        <f t="shared" si="63"/>
        <v>0.25</v>
      </c>
      <c r="G151" s="141">
        <f t="shared" si="64"/>
        <v>0.14583333333333334</v>
      </c>
      <c r="H151" s="142">
        <f t="shared" si="65"/>
        <v>0.20370370370370369</v>
      </c>
    </row>
    <row r="152" spans="2:15" ht="15" thickBot="1">
      <c r="B152" t="s">
        <v>33</v>
      </c>
      <c r="C152" s="138">
        <v>2</v>
      </c>
      <c r="D152" s="78">
        <v>2</v>
      </c>
      <c r="E152" s="139">
        <f t="shared" si="62"/>
        <v>4</v>
      </c>
      <c r="F152" s="140">
        <f t="shared" si="63"/>
        <v>3.3333333333333333E-2</v>
      </c>
      <c r="G152" s="141">
        <f t="shared" si="64"/>
        <v>4.1666666666666664E-2</v>
      </c>
      <c r="H152" s="142">
        <f t="shared" si="65"/>
        <v>3.7037037037037035E-2</v>
      </c>
    </row>
    <row r="153" spans="2:15" ht="15" thickBot="1">
      <c r="B153" t="s">
        <v>44</v>
      </c>
      <c r="C153" s="138">
        <f>COUNTIF(Resultados!$I$3:$I$59,B153)+COUNTIF(Resultados!$J$3:$J$59,B153)</f>
        <v>0</v>
      </c>
      <c r="D153" s="78">
        <f>COUNTIF(Resultados!$I$108:$I$145,B153)+COUNTIF(Resultados!$J$108:$J$145,B153)</f>
        <v>0</v>
      </c>
      <c r="E153" s="139">
        <f t="shared" si="62"/>
        <v>0</v>
      </c>
      <c r="F153" s="140">
        <f t="shared" si="63"/>
        <v>0</v>
      </c>
      <c r="G153" s="141">
        <f t="shared" si="64"/>
        <v>0</v>
      </c>
      <c r="H153" s="142">
        <f t="shared" si="65"/>
        <v>0</v>
      </c>
      <c r="I153" s="186" t="s">
        <v>99</v>
      </c>
      <c r="J153" s="186"/>
      <c r="K153" s="187"/>
    </row>
    <row r="154" spans="2:15" ht="15" thickBot="1">
      <c r="E154" s="9"/>
      <c r="F154" s="16"/>
      <c r="G154" s="16"/>
      <c r="H154" s="16"/>
      <c r="I154" s="65" t="s">
        <v>89</v>
      </c>
      <c r="J154" s="66" t="s">
        <v>90</v>
      </c>
      <c r="K154" s="67" t="s">
        <v>100</v>
      </c>
    </row>
    <row r="155" spans="2:15" ht="15" thickBot="1">
      <c r="B155" s="3" t="s">
        <v>98</v>
      </c>
      <c r="C155" s="5"/>
      <c r="D155" s="5"/>
      <c r="E155" s="5"/>
      <c r="F155" s="152"/>
      <c r="G155" s="16"/>
      <c r="H155" s="16"/>
      <c r="I155" s="88">
        <f>(C156*5+C157*4+C158*3+C159*2+C160*1)/($C$4-C161)</f>
        <v>4.3829787234042552</v>
      </c>
      <c r="J155" s="87">
        <f>(D156*5+D157*4+D158*3+D159*2+D160*1)/($D$4-D161)</f>
        <v>4.3720930232558137</v>
      </c>
      <c r="K155" s="86">
        <f>(E156*5+E157*4+E158*3+E159*2+E160*1)/($E$4-E161)</f>
        <v>4.3777777777777782</v>
      </c>
    </row>
    <row r="156" spans="2:15">
      <c r="B156" t="s">
        <v>34</v>
      </c>
      <c r="C156" s="138">
        <v>21</v>
      </c>
      <c r="D156" s="78">
        <v>19</v>
      </c>
      <c r="E156" s="139">
        <f>SUM(C156+D156)</f>
        <v>40</v>
      </c>
      <c r="F156" s="140">
        <f>C156/$C$4</f>
        <v>0.44680851063829785</v>
      </c>
      <c r="G156" s="141">
        <f>D156/$D$4</f>
        <v>0.44186046511627908</v>
      </c>
      <c r="H156" s="142">
        <f>E156/$E$4</f>
        <v>0.44444444444444442</v>
      </c>
    </row>
    <row r="157" spans="2:15">
      <c r="B157" t="s">
        <v>39</v>
      </c>
      <c r="C157" s="138">
        <v>23</v>
      </c>
      <c r="D157" s="78">
        <v>23</v>
      </c>
      <c r="E157" s="139">
        <f t="shared" ref="E157:E161" si="66">SUM(C157+D157)</f>
        <v>46</v>
      </c>
      <c r="F157" s="140">
        <f t="shared" ref="F157:F161" si="67">C157/$C$4</f>
        <v>0.48936170212765956</v>
      </c>
      <c r="G157" s="141">
        <f t="shared" ref="G157:G161" si="68">D157/$D$4</f>
        <v>0.53488372093023251</v>
      </c>
      <c r="H157" s="142">
        <f t="shared" ref="H157:H161" si="69">E157/$E$4</f>
        <v>0.51111111111111107</v>
      </c>
    </row>
    <row r="158" spans="2:15">
      <c r="B158" t="s">
        <v>55</v>
      </c>
      <c r="C158" s="138">
        <v>3</v>
      </c>
      <c r="D158" s="78">
        <f>COUNTIF(Resultados!$L$108:$L$145,B158)</f>
        <v>0</v>
      </c>
      <c r="E158" s="139">
        <f t="shared" si="66"/>
        <v>3</v>
      </c>
      <c r="F158" s="140">
        <f t="shared" si="67"/>
        <v>6.3829787234042548E-2</v>
      </c>
      <c r="G158" s="141">
        <f t="shared" si="68"/>
        <v>0</v>
      </c>
      <c r="H158" s="142">
        <f t="shared" si="69"/>
        <v>3.3333333333333333E-2</v>
      </c>
    </row>
    <row r="159" spans="2:15">
      <c r="B159" t="s">
        <v>60</v>
      </c>
      <c r="C159" s="138">
        <f>COUNTIF(Resultados!$L$3:$L$59,B159)</f>
        <v>0</v>
      </c>
      <c r="D159" s="78">
        <f>COUNTIF(Resultados!$L$108:$L$145,B159)</f>
        <v>0</v>
      </c>
      <c r="E159" s="139">
        <f t="shared" si="66"/>
        <v>0</v>
      </c>
      <c r="F159" s="140">
        <f t="shared" si="67"/>
        <v>0</v>
      </c>
      <c r="G159" s="141">
        <f t="shared" si="68"/>
        <v>0</v>
      </c>
      <c r="H159" s="142">
        <f t="shared" si="69"/>
        <v>0</v>
      </c>
    </row>
    <row r="160" spans="2:15">
      <c r="B160" t="s">
        <v>68</v>
      </c>
      <c r="C160" s="138">
        <v>0</v>
      </c>
      <c r="D160" s="78">
        <v>1</v>
      </c>
      <c r="E160" s="139">
        <f t="shared" si="66"/>
        <v>1</v>
      </c>
      <c r="F160" s="140">
        <f t="shared" si="67"/>
        <v>0</v>
      </c>
      <c r="G160" s="141">
        <f t="shared" si="68"/>
        <v>2.3255813953488372E-2</v>
      </c>
      <c r="H160" s="142">
        <f t="shared" si="69"/>
        <v>1.1111111111111112E-2</v>
      </c>
    </row>
    <row r="161" spans="1:11">
      <c r="B161" t="s">
        <v>44</v>
      </c>
      <c r="C161" s="138">
        <f>COUNTIF(Resultados!$L$3:$L$59,B161)</f>
        <v>0</v>
      </c>
      <c r="D161" s="78">
        <f>COUNTIF(Resultados!$L$108:$L$145,B161)</f>
        <v>0</v>
      </c>
      <c r="E161" s="139">
        <f t="shared" si="66"/>
        <v>0</v>
      </c>
      <c r="F161" s="140">
        <f t="shared" si="67"/>
        <v>0</v>
      </c>
      <c r="G161" s="141">
        <f t="shared" si="68"/>
        <v>0</v>
      </c>
      <c r="H161" s="142">
        <f t="shared" si="69"/>
        <v>0</v>
      </c>
    </row>
    <row r="162" spans="1:11">
      <c r="E162" s="9"/>
      <c r="F162" s="16"/>
      <c r="G162" s="16"/>
      <c r="H162" s="16"/>
    </row>
    <row r="163" spans="1:11" ht="15" thickBot="1">
      <c r="B163" s="3" t="s">
        <v>102</v>
      </c>
      <c r="F163" s="16"/>
      <c r="G163" s="16"/>
      <c r="H163" s="16"/>
    </row>
    <row r="164" spans="1:11" ht="15" thickBot="1">
      <c r="A164" s="15"/>
      <c r="B164" s="3" t="s">
        <v>103</v>
      </c>
      <c r="F164" s="16"/>
      <c r="G164" s="16"/>
      <c r="H164" s="16"/>
      <c r="I164" s="88">
        <f>(C165*5+C166*4+C167*3+C168*2+C169*1)/($C$4-C170)</f>
        <v>4.2340425531914896</v>
      </c>
      <c r="J164" s="87">
        <f>(D165*5+D166*4+D167*3+D168*2+D169*1)/($D$4-D170)</f>
        <v>4.2558139534883717</v>
      </c>
      <c r="K164" s="86">
        <f>(E165*5+E166*4+E167*3+E168*2+E169*1)/($E$4-E170)</f>
        <v>4.2444444444444445</v>
      </c>
    </row>
    <row r="165" spans="1:11">
      <c r="B165" t="s">
        <v>34</v>
      </c>
      <c r="C165" s="138">
        <v>17</v>
      </c>
      <c r="D165" s="78">
        <v>17</v>
      </c>
      <c r="E165" s="139">
        <f>SUM(C165+D165)</f>
        <v>34</v>
      </c>
      <c r="F165" s="140">
        <f>C165/$C$4</f>
        <v>0.36170212765957449</v>
      </c>
      <c r="G165" s="141">
        <f>D165/$D$4</f>
        <v>0.39534883720930231</v>
      </c>
      <c r="H165" s="142">
        <f>E165/$E$4</f>
        <v>0.37777777777777777</v>
      </c>
    </row>
    <row r="166" spans="1:11">
      <c r="B166" t="s">
        <v>39</v>
      </c>
      <c r="C166" s="138">
        <v>24</v>
      </c>
      <c r="D166" s="78">
        <v>22</v>
      </c>
      <c r="E166" s="139">
        <f t="shared" ref="E166:E170" si="70">SUM(C166+D166)</f>
        <v>46</v>
      </c>
      <c r="F166" s="140">
        <f t="shared" ref="F166:F170" si="71">C166/$C$4</f>
        <v>0.51063829787234039</v>
      </c>
      <c r="G166" s="141">
        <f t="shared" ref="G166:G170" si="72">D166/$D$4</f>
        <v>0.51162790697674421</v>
      </c>
      <c r="H166" s="142">
        <f t="shared" ref="H166:H170" si="73">E166/$E$4</f>
        <v>0.51111111111111107</v>
      </c>
    </row>
    <row r="167" spans="1:11">
      <c r="B167" t="s">
        <v>101</v>
      </c>
      <c r="C167" s="138">
        <v>6</v>
      </c>
      <c r="D167" s="78">
        <v>3</v>
      </c>
      <c r="E167" s="139">
        <f t="shared" si="70"/>
        <v>9</v>
      </c>
      <c r="F167" s="140">
        <f t="shared" si="71"/>
        <v>0.1276595744680851</v>
      </c>
      <c r="G167" s="141">
        <f t="shared" si="72"/>
        <v>6.9767441860465115E-2</v>
      </c>
      <c r="H167" s="142">
        <f t="shared" si="73"/>
        <v>0.1</v>
      </c>
    </row>
    <row r="168" spans="1:11">
      <c r="B168" t="s">
        <v>60</v>
      </c>
      <c r="C168" s="138">
        <v>0</v>
      </c>
      <c r="D168" s="78">
        <f>COUNTIF(Resultados!$M$108:$M$145,"2")</f>
        <v>0</v>
      </c>
      <c r="E168" s="139">
        <f t="shared" si="70"/>
        <v>0</v>
      </c>
      <c r="F168" s="140">
        <f t="shared" si="71"/>
        <v>0</v>
      </c>
      <c r="G168" s="141">
        <f t="shared" si="72"/>
        <v>0</v>
      </c>
      <c r="H168" s="142">
        <f t="shared" si="73"/>
        <v>0</v>
      </c>
    </row>
    <row r="169" spans="1:11">
      <c r="B169" t="s">
        <v>68</v>
      </c>
      <c r="C169" s="138">
        <f>COUNTIF(Resultados!$M$3:$M$59,"1")</f>
        <v>0</v>
      </c>
      <c r="D169" s="78">
        <v>1</v>
      </c>
      <c r="E169" s="139">
        <f t="shared" si="70"/>
        <v>1</v>
      </c>
      <c r="F169" s="140">
        <f t="shared" si="71"/>
        <v>0</v>
      </c>
      <c r="G169" s="141">
        <f t="shared" si="72"/>
        <v>2.3255813953488372E-2</v>
      </c>
      <c r="H169" s="142">
        <f t="shared" si="73"/>
        <v>1.1111111111111112E-2</v>
      </c>
    </row>
    <row r="170" spans="1:11">
      <c r="B170" t="s">
        <v>44</v>
      </c>
      <c r="C170" s="138">
        <v>0</v>
      </c>
      <c r="D170" s="78">
        <f>COUNTIF(Resultados!$M$108:$M$145,"NS/NC")</f>
        <v>0</v>
      </c>
      <c r="E170" s="139">
        <f t="shared" si="70"/>
        <v>0</v>
      </c>
      <c r="F170" s="140">
        <f t="shared" si="71"/>
        <v>0</v>
      </c>
      <c r="G170" s="141">
        <f t="shared" si="72"/>
        <v>0</v>
      </c>
      <c r="H170" s="142">
        <f t="shared" si="73"/>
        <v>0</v>
      </c>
    </row>
    <row r="171" spans="1:11" ht="15" thickBot="1">
      <c r="B171" s="106"/>
      <c r="E171" s="9"/>
      <c r="F171" s="16"/>
      <c r="G171" s="16"/>
      <c r="H171" s="16"/>
    </row>
    <row r="172" spans="1:11" ht="15" thickBot="1">
      <c r="B172" s="3" t="s">
        <v>104</v>
      </c>
      <c r="F172" s="16"/>
      <c r="G172" s="16"/>
      <c r="H172" s="16"/>
      <c r="I172" s="88">
        <f>(C173*5+C174*4+C175*3+C176*2+C177*1)/($C$4-C178)</f>
        <v>4.4042553191489358</v>
      </c>
      <c r="J172" s="87">
        <f>(D173*5+D174*4+D175*3+D176*2+D177*1)/($D$4-D178)</f>
        <v>4.3488372093023253</v>
      </c>
      <c r="K172" s="86">
        <f>(E173*5+E174*4+E175*3+E176*2+E177*1)/($E$4-E178)</f>
        <v>4.3777777777777782</v>
      </c>
    </row>
    <row r="173" spans="1:11">
      <c r="B173" t="s">
        <v>34</v>
      </c>
      <c r="C173" s="138">
        <v>27</v>
      </c>
      <c r="D173" s="78">
        <v>22</v>
      </c>
      <c r="E173" s="139">
        <f>SUM(C173+D173)</f>
        <v>49</v>
      </c>
      <c r="F173" s="140">
        <f>C173/$C$4</f>
        <v>0.57446808510638303</v>
      </c>
      <c r="G173" s="141">
        <f>D173/$D$4</f>
        <v>0.51162790697674421</v>
      </c>
      <c r="H173" s="142">
        <f>E173/$E$4</f>
        <v>0.5444444444444444</v>
      </c>
    </row>
    <row r="174" spans="1:11">
      <c r="B174" t="s">
        <v>39</v>
      </c>
      <c r="C174" s="138">
        <v>13</v>
      </c>
      <c r="D174" s="78">
        <v>16</v>
      </c>
      <c r="E174" s="139">
        <f t="shared" ref="E174:E178" si="74">SUM(C174+D174)</f>
        <v>29</v>
      </c>
      <c r="F174" s="140">
        <f t="shared" ref="F174:F178" si="75">C174/$C$4</f>
        <v>0.27659574468085107</v>
      </c>
      <c r="G174" s="141">
        <f t="shared" ref="G174:G178" si="76">D174/$D$4</f>
        <v>0.37209302325581395</v>
      </c>
      <c r="H174" s="142">
        <f t="shared" ref="H174:H178" si="77">E174/$E$4</f>
        <v>0.32222222222222224</v>
      </c>
    </row>
    <row r="175" spans="1:11">
      <c r="B175" t="s">
        <v>101</v>
      </c>
      <c r="C175" s="138">
        <v>6</v>
      </c>
      <c r="D175" s="78">
        <v>4</v>
      </c>
      <c r="E175" s="139">
        <f t="shared" si="74"/>
        <v>10</v>
      </c>
      <c r="F175" s="140">
        <f t="shared" si="75"/>
        <v>0.1276595744680851</v>
      </c>
      <c r="G175" s="141">
        <f t="shared" si="76"/>
        <v>9.3023255813953487E-2</v>
      </c>
      <c r="H175" s="142">
        <f t="shared" si="77"/>
        <v>0.1111111111111111</v>
      </c>
    </row>
    <row r="176" spans="1:11">
      <c r="B176" t="s">
        <v>60</v>
      </c>
      <c r="C176" s="138">
        <v>1</v>
      </c>
      <c r="D176" s="78">
        <f>COUNTIF(Resultados!$N$108:$N$145,"2")</f>
        <v>0</v>
      </c>
      <c r="E176" s="139">
        <f t="shared" si="74"/>
        <v>1</v>
      </c>
      <c r="F176" s="140">
        <f t="shared" si="75"/>
        <v>2.1276595744680851E-2</v>
      </c>
      <c r="G176" s="141">
        <f t="shared" si="76"/>
        <v>0</v>
      </c>
      <c r="H176" s="142">
        <f t="shared" si="77"/>
        <v>1.1111111111111112E-2</v>
      </c>
    </row>
    <row r="177" spans="2:11">
      <c r="B177" t="s">
        <v>68</v>
      </c>
      <c r="C177" s="138">
        <f>COUNTIF(Resultados!$N$3:$N$59,"1")</f>
        <v>0</v>
      </c>
      <c r="D177" s="78">
        <v>1</v>
      </c>
      <c r="E177" s="139">
        <f t="shared" si="74"/>
        <v>1</v>
      </c>
      <c r="F177" s="140">
        <f t="shared" si="75"/>
        <v>0</v>
      </c>
      <c r="G177" s="141">
        <f t="shared" si="76"/>
        <v>2.3255813953488372E-2</v>
      </c>
      <c r="H177" s="142">
        <f t="shared" si="77"/>
        <v>1.1111111111111112E-2</v>
      </c>
    </row>
    <row r="178" spans="2:11">
      <c r="B178" t="s">
        <v>44</v>
      </c>
      <c r="C178" s="138">
        <f>COUNTIF(Resultados!$N$3:$N$59,"NS/NC")</f>
        <v>0</v>
      </c>
      <c r="D178" s="78">
        <f>COUNTIF(Resultados!$N$108:$N$145,"NS/NC")</f>
        <v>0</v>
      </c>
      <c r="E178" s="139">
        <f t="shared" si="74"/>
        <v>0</v>
      </c>
      <c r="F178" s="140">
        <f t="shared" si="75"/>
        <v>0</v>
      </c>
      <c r="G178" s="141">
        <f t="shared" si="76"/>
        <v>0</v>
      </c>
      <c r="H178" s="142">
        <f t="shared" si="77"/>
        <v>0</v>
      </c>
    </row>
    <row r="179" spans="2:11" ht="15" thickBot="1">
      <c r="B179" s="106"/>
      <c r="E179" s="9"/>
      <c r="F179" s="16"/>
      <c r="G179" s="16"/>
      <c r="H179" s="16"/>
    </row>
    <row r="180" spans="2:11" ht="15" thickBot="1">
      <c r="B180" s="3" t="s">
        <v>105</v>
      </c>
      <c r="F180" s="16"/>
      <c r="G180" s="16"/>
      <c r="H180" s="16"/>
      <c r="I180" s="88">
        <f>(C181*5+C182*4+C183*3+C184*2+C185*1)/($C$4-C186)</f>
        <v>4.6170212765957448</v>
      </c>
      <c r="J180" s="87">
        <f>(D181*5+D182*4+D183*3+D184*2+D185*1)/($D$4-D186)</f>
        <v>4.2790697674418601</v>
      </c>
      <c r="K180" s="86">
        <f>(E181*5+E182*4+E183*3+E184*2+E185*1)/($E$4-E186)</f>
        <v>4.4555555555555557</v>
      </c>
    </row>
    <row r="181" spans="2:11">
      <c r="B181" t="s">
        <v>34</v>
      </c>
      <c r="C181" s="138">
        <v>31</v>
      </c>
      <c r="D181" s="78">
        <v>22</v>
      </c>
      <c r="E181" s="139">
        <f>SUM(C181+D181)</f>
        <v>53</v>
      </c>
      <c r="F181" s="140">
        <f>C181/$C$4</f>
        <v>0.65957446808510634</v>
      </c>
      <c r="G181" s="141">
        <f>D181/$D$4</f>
        <v>0.51162790697674421</v>
      </c>
      <c r="H181" s="142">
        <f>E181/$E$4</f>
        <v>0.58888888888888891</v>
      </c>
    </row>
    <row r="182" spans="2:11">
      <c r="B182" t="s">
        <v>39</v>
      </c>
      <c r="C182" s="138">
        <v>14</v>
      </c>
      <c r="D182" s="78">
        <v>13</v>
      </c>
      <c r="E182" s="139">
        <f t="shared" ref="E182:E186" si="78">SUM(C182+D182)</f>
        <v>27</v>
      </c>
      <c r="F182" s="140">
        <f t="shared" ref="F182:F186" si="79">C182/$C$4</f>
        <v>0.2978723404255319</v>
      </c>
      <c r="G182" s="141">
        <f t="shared" ref="G182:G186" si="80">D182/$D$4</f>
        <v>0.30232558139534882</v>
      </c>
      <c r="H182" s="142">
        <f t="shared" ref="H182:H186" si="81">E182/$E$4</f>
        <v>0.3</v>
      </c>
    </row>
    <row r="183" spans="2:11">
      <c r="B183" t="s">
        <v>101</v>
      </c>
      <c r="C183" s="138">
        <v>2</v>
      </c>
      <c r="D183" s="78">
        <v>7</v>
      </c>
      <c r="E183" s="139">
        <f t="shared" si="78"/>
        <v>9</v>
      </c>
      <c r="F183" s="140">
        <f t="shared" si="79"/>
        <v>4.2553191489361701E-2</v>
      </c>
      <c r="G183" s="141">
        <f t="shared" si="80"/>
        <v>0.16279069767441862</v>
      </c>
      <c r="H183" s="142">
        <f t="shared" si="81"/>
        <v>0.1</v>
      </c>
    </row>
    <row r="184" spans="2:11">
      <c r="B184" t="s">
        <v>60</v>
      </c>
      <c r="C184" s="138">
        <f>COUNTIF(Resultados!$O$3:$O$59,"2")</f>
        <v>0</v>
      </c>
      <c r="D184" s="78">
        <v>0</v>
      </c>
      <c r="E184" s="139">
        <f t="shared" si="78"/>
        <v>0</v>
      </c>
      <c r="F184" s="140">
        <f t="shared" si="79"/>
        <v>0</v>
      </c>
      <c r="G184" s="141">
        <f t="shared" si="80"/>
        <v>0</v>
      </c>
      <c r="H184" s="142">
        <f t="shared" si="81"/>
        <v>0</v>
      </c>
    </row>
    <row r="185" spans="2:11">
      <c r="B185" t="s">
        <v>68</v>
      </c>
      <c r="C185" s="138">
        <f>COUNTIF(Resultados!$O$3:$O$59,"1")</f>
        <v>0</v>
      </c>
      <c r="D185" s="78">
        <v>1</v>
      </c>
      <c r="E185" s="139">
        <f t="shared" si="78"/>
        <v>1</v>
      </c>
      <c r="F185" s="140">
        <f t="shared" si="79"/>
        <v>0</v>
      </c>
      <c r="G185" s="141">
        <f t="shared" si="80"/>
        <v>2.3255813953488372E-2</v>
      </c>
      <c r="H185" s="142">
        <f t="shared" si="81"/>
        <v>1.1111111111111112E-2</v>
      </c>
    </row>
    <row r="186" spans="2:11">
      <c r="B186" t="s">
        <v>44</v>
      </c>
      <c r="C186" s="138">
        <f>COUNTIF(Resultados!$O$3:$O$59,"NS/NC")</f>
        <v>0</v>
      </c>
      <c r="D186" s="78">
        <f>COUNTIF(Resultados!$O$108:$O$145,"NS/NC")</f>
        <v>0</v>
      </c>
      <c r="E186" s="139">
        <f t="shared" si="78"/>
        <v>0</v>
      </c>
      <c r="F186" s="140">
        <f t="shared" si="79"/>
        <v>0</v>
      </c>
      <c r="G186" s="141">
        <f t="shared" si="80"/>
        <v>0</v>
      </c>
      <c r="H186" s="142">
        <f t="shared" si="81"/>
        <v>0</v>
      </c>
    </row>
    <row r="187" spans="2:11" ht="15" thickBot="1">
      <c r="B187" s="106"/>
      <c r="E187" s="9"/>
      <c r="F187" s="16"/>
      <c r="G187" s="16"/>
      <c r="H187" s="16"/>
    </row>
    <row r="188" spans="2:11" ht="15" thickBot="1">
      <c r="B188" s="4" t="s">
        <v>113</v>
      </c>
      <c r="F188" s="16"/>
      <c r="G188" s="16"/>
      <c r="H188" s="16"/>
      <c r="I188" s="88">
        <f>(C189*5+C190*4+C191*3+C192*2+C193*1)/($C$4-C194)</f>
        <v>4.4468085106382977</v>
      </c>
      <c r="J188" s="87">
        <f>(D189*5+D190*4+D191*3+D192*2+D193*1)/($D$4-D194)</f>
        <v>4.2325581395348841</v>
      </c>
      <c r="K188" s="86">
        <f>(E189*5+E190*4+E191*3+E192*2+E193*1)/($E$4-E194)</f>
        <v>4.3444444444444441</v>
      </c>
    </row>
    <row r="189" spans="2:11">
      <c r="B189" t="s">
        <v>34</v>
      </c>
      <c r="C189" s="138">
        <v>28</v>
      </c>
      <c r="D189" s="78">
        <v>22</v>
      </c>
      <c r="E189" s="139">
        <f>SUM(C189+D189)</f>
        <v>50</v>
      </c>
      <c r="F189" s="140">
        <f>C189/$C$4</f>
        <v>0.5957446808510638</v>
      </c>
      <c r="G189" s="141">
        <f>D189/$D$4</f>
        <v>0.51162790697674421</v>
      </c>
      <c r="H189" s="142">
        <f>E189/$E$4</f>
        <v>0.55555555555555558</v>
      </c>
    </row>
    <row r="190" spans="2:11">
      <c r="B190" t="s">
        <v>39</v>
      </c>
      <c r="C190" s="138">
        <v>14</v>
      </c>
      <c r="D190" s="78">
        <v>14</v>
      </c>
      <c r="E190" s="139">
        <f t="shared" ref="E190:E194" si="82">SUM(C190+D190)</f>
        <v>28</v>
      </c>
      <c r="F190" s="140">
        <f t="shared" ref="F190:F194" si="83">C190/$C$4</f>
        <v>0.2978723404255319</v>
      </c>
      <c r="G190" s="141">
        <f t="shared" ref="G190:G194" si="84">D190/$D$4</f>
        <v>0.32558139534883723</v>
      </c>
      <c r="H190" s="142">
        <f t="shared" ref="H190:H194" si="85">E190/$E$4</f>
        <v>0.31111111111111112</v>
      </c>
    </row>
    <row r="191" spans="2:11">
      <c r="B191" t="s">
        <v>101</v>
      </c>
      <c r="C191" s="138">
        <v>3</v>
      </c>
      <c r="D191" s="78">
        <v>4</v>
      </c>
      <c r="E191" s="139">
        <f t="shared" si="82"/>
        <v>7</v>
      </c>
      <c r="F191" s="140">
        <f t="shared" si="83"/>
        <v>6.3829787234042548E-2</v>
      </c>
      <c r="G191" s="141">
        <f t="shared" si="84"/>
        <v>9.3023255813953487E-2</v>
      </c>
      <c r="H191" s="142">
        <f t="shared" si="85"/>
        <v>7.7777777777777779E-2</v>
      </c>
    </row>
    <row r="192" spans="2:11">
      <c r="B192" t="s">
        <v>60</v>
      </c>
      <c r="C192" s="138">
        <f>COUNTIF(Resultados!$P$3:$P$59,"2")</f>
        <v>2</v>
      </c>
      <c r="D192" s="78">
        <v>1</v>
      </c>
      <c r="E192" s="139">
        <f t="shared" si="82"/>
        <v>3</v>
      </c>
      <c r="F192" s="140">
        <f t="shared" si="83"/>
        <v>4.2553191489361701E-2</v>
      </c>
      <c r="G192" s="141">
        <f t="shared" si="84"/>
        <v>2.3255813953488372E-2</v>
      </c>
      <c r="H192" s="142">
        <f t="shared" si="85"/>
        <v>3.3333333333333333E-2</v>
      </c>
    </row>
    <row r="193" spans="1:11">
      <c r="B193" t="s">
        <v>68</v>
      </c>
      <c r="C193" s="138">
        <v>0</v>
      </c>
      <c r="D193" s="78">
        <v>2</v>
      </c>
      <c r="E193" s="139">
        <f t="shared" si="82"/>
        <v>2</v>
      </c>
      <c r="F193" s="140">
        <f t="shared" si="83"/>
        <v>0</v>
      </c>
      <c r="G193" s="141">
        <f t="shared" si="84"/>
        <v>4.6511627906976744E-2</v>
      </c>
      <c r="H193" s="142">
        <f t="shared" si="85"/>
        <v>2.2222222222222223E-2</v>
      </c>
    </row>
    <row r="194" spans="1:11">
      <c r="B194" t="s">
        <v>44</v>
      </c>
      <c r="C194" s="138">
        <v>0</v>
      </c>
      <c r="D194" s="78">
        <f>COUNTIF(Resultados!$P$108:$P$145,"NS/NC")</f>
        <v>0</v>
      </c>
      <c r="E194" s="139">
        <f t="shared" si="82"/>
        <v>0</v>
      </c>
      <c r="F194" s="140">
        <f t="shared" si="83"/>
        <v>0</v>
      </c>
      <c r="G194" s="141">
        <f t="shared" si="84"/>
        <v>0</v>
      </c>
      <c r="H194" s="142">
        <f t="shared" si="85"/>
        <v>0</v>
      </c>
    </row>
    <row r="195" spans="1:11" ht="15" thickBot="1">
      <c r="E195" s="9"/>
      <c r="F195" s="16"/>
      <c r="G195" s="16"/>
      <c r="H195" s="16"/>
    </row>
    <row r="196" spans="1:11" ht="15" thickBot="1">
      <c r="B196" s="3" t="s">
        <v>107</v>
      </c>
      <c r="F196" s="16"/>
      <c r="G196" s="16"/>
      <c r="H196" s="16"/>
      <c r="I196" s="88">
        <f>(C197*5+C198*4+C199*3+C200*2+C201*1)/($C$4-C202)</f>
        <v>4.5106382978723403</v>
      </c>
      <c r="J196" s="87">
        <f>(D197*5+D198*4+D199*3+D200*2+D201*1)/($D$4-D202)</f>
        <v>4.7441860465116283</v>
      </c>
      <c r="K196" s="86">
        <f>(E197*5+E198*4+E199*3+E200*2+E201*1)/($E$4-E202)</f>
        <v>4.6222222222222218</v>
      </c>
    </row>
    <row r="197" spans="1:11">
      <c r="B197" t="s">
        <v>34</v>
      </c>
      <c r="C197" s="138">
        <v>28</v>
      </c>
      <c r="D197" s="78">
        <v>35</v>
      </c>
      <c r="E197" s="139">
        <f>SUM(C197+D197)</f>
        <v>63</v>
      </c>
      <c r="F197" s="140">
        <f>C197/$C$4</f>
        <v>0.5957446808510638</v>
      </c>
      <c r="G197" s="141">
        <f>D197/$D$4</f>
        <v>0.81395348837209303</v>
      </c>
      <c r="H197" s="142">
        <f>E197/$E$4</f>
        <v>0.7</v>
      </c>
    </row>
    <row r="198" spans="1:11">
      <c r="B198" t="s">
        <v>39</v>
      </c>
      <c r="C198" s="138">
        <v>16</v>
      </c>
      <c r="D198" s="78">
        <v>7</v>
      </c>
      <c r="E198" s="139">
        <f t="shared" ref="E198:E202" si="86">SUM(C198+D198)</f>
        <v>23</v>
      </c>
      <c r="F198" s="140">
        <f t="shared" ref="F198:F202" si="87">C198/$C$4</f>
        <v>0.34042553191489361</v>
      </c>
      <c r="G198" s="141">
        <f t="shared" ref="G198:G202" si="88">D198/$D$4</f>
        <v>0.16279069767441862</v>
      </c>
      <c r="H198" s="142">
        <f t="shared" ref="H198:H202" si="89">E198/$E$4</f>
        <v>0.25555555555555554</v>
      </c>
    </row>
    <row r="199" spans="1:11">
      <c r="B199" t="s">
        <v>101</v>
      </c>
      <c r="C199" s="138">
        <v>2</v>
      </c>
      <c r="D199" s="78">
        <v>0</v>
      </c>
      <c r="E199" s="139">
        <f t="shared" si="86"/>
        <v>2</v>
      </c>
      <c r="F199" s="140">
        <f t="shared" si="87"/>
        <v>4.2553191489361701E-2</v>
      </c>
      <c r="G199" s="141">
        <f t="shared" si="88"/>
        <v>0</v>
      </c>
      <c r="H199" s="142">
        <f t="shared" si="89"/>
        <v>2.2222222222222223E-2</v>
      </c>
    </row>
    <row r="200" spans="1:11">
      <c r="B200" t="s">
        <v>60</v>
      </c>
      <c r="C200" s="138">
        <f>COUNTIF(Resultados!$Q$3:$Q$59,"2")</f>
        <v>1</v>
      </c>
      <c r="D200" s="78">
        <v>0</v>
      </c>
      <c r="E200" s="139">
        <f t="shared" si="86"/>
        <v>1</v>
      </c>
      <c r="F200" s="140">
        <f t="shared" si="87"/>
        <v>2.1276595744680851E-2</v>
      </c>
      <c r="G200" s="141">
        <f t="shared" si="88"/>
        <v>0</v>
      </c>
      <c r="H200" s="142">
        <f t="shared" si="89"/>
        <v>1.1111111111111112E-2</v>
      </c>
    </row>
    <row r="201" spans="1:11">
      <c r="B201" t="s">
        <v>68</v>
      </c>
      <c r="C201" s="138">
        <f>COUNTIF(Resultados!$Q$3:$Q$59,"1")</f>
        <v>0</v>
      </c>
      <c r="D201" s="78">
        <v>1</v>
      </c>
      <c r="E201" s="139">
        <f t="shared" si="86"/>
        <v>1</v>
      </c>
      <c r="F201" s="140">
        <f t="shared" si="87"/>
        <v>0</v>
      </c>
      <c r="G201" s="141">
        <f t="shared" si="88"/>
        <v>2.3255813953488372E-2</v>
      </c>
      <c r="H201" s="142">
        <f t="shared" si="89"/>
        <v>1.1111111111111112E-2</v>
      </c>
    </row>
    <row r="202" spans="1:11">
      <c r="B202" t="s">
        <v>44</v>
      </c>
      <c r="C202" s="138">
        <v>0</v>
      </c>
      <c r="D202" s="78">
        <f>COUNTIF(Resultados!$Q$108:$Q$145,"NS/NC")</f>
        <v>0</v>
      </c>
      <c r="E202" s="139">
        <f t="shared" si="86"/>
        <v>0</v>
      </c>
      <c r="F202" s="140">
        <f t="shared" si="87"/>
        <v>0</v>
      </c>
      <c r="G202" s="141">
        <f t="shared" si="88"/>
        <v>0</v>
      </c>
      <c r="H202" s="142">
        <f t="shared" si="89"/>
        <v>0</v>
      </c>
    </row>
    <row r="203" spans="1:11" ht="15" thickBot="1">
      <c r="B203" s="106"/>
      <c r="E203" s="9"/>
      <c r="F203" s="16"/>
      <c r="G203" s="16"/>
      <c r="H203" s="16"/>
    </row>
    <row r="204" spans="1:11" ht="15" thickBot="1">
      <c r="A204" s="38"/>
      <c r="B204" s="4" t="s">
        <v>108</v>
      </c>
      <c r="F204" s="16"/>
      <c r="G204" s="16"/>
      <c r="H204" s="16"/>
      <c r="I204" s="88">
        <f>(C205*5+C206*4+C207*3+C208*2+C209*1)/($C$4-C210)</f>
        <v>4.2553191489361701</v>
      </c>
      <c r="J204" s="87">
        <f>(D205*5+D206*4+D207*3+D208*2+D209*1)/($D$4-D210)</f>
        <v>4.2093023255813957</v>
      </c>
      <c r="K204" s="86">
        <f>(E205*5+E206*4+E207*3+E208*2+E209*1)/($E$4-E210)</f>
        <v>4.2333333333333334</v>
      </c>
    </row>
    <row r="205" spans="1:11">
      <c r="B205" t="s">
        <v>34</v>
      </c>
      <c r="C205" s="138">
        <v>22</v>
      </c>
      <c r="D205" s="78">
        <v>21</v>
      </c>
      <c r="E205" s="139">
        <f>SUM(C205+D205)</f>
        <v>43</v>
      </c>
      <c r="F205" s="140">
        <f>C205/$C$4</f>
        <v>0.46808510638297873</v>
      </c>
      <c r="G205" s="141">
        <f>D205/$D$4</f>
        <v>0.48837209302325579</v>
      </c>
      <c r="H205" s="142">
        <f>E205/$E$4</f>
        <v>0.4777777777777778</v>
      </c>
    </row>
    <row r="206" spans="1:11">
      <c r="B206" t="s">
        <v>39</v>
      </c>
      <c r="C206" s="138">
        <v>17</v>
      </c>
      <c r="D206" s="78">
        <v>11</v>
      </c>
      <c r="E206" s="139">
        <f t="shared" ref="E206:E210" si="90">SUM(C206+D206)</f>
        <v>28</v>
      </c>
      <c r="F206" s="140">
        <f t="shared" ref="F206:F210" si="91">C206/$C$4</f>
        <v>0.36170212765957449</v>
      </c>
      <c r="G206" s="141">
        <f t="shared" ref="G206:G210" si="92">D206/$D$4</f>
        <v>0.2558139534883721</v>
      </c>
      <c r="H206" s="142">
        <f t="shared" ref="H206:H210" si="93">E206/$E$4</f>
        <v>0.31111111111111112</v>
      </c>
    </row>
    <row r="207" spans="1:11">
      <c r="B207" t="s">
        <v>101</v>
      </c>
      <c r="C207" s="138">
        <v>6</v>
      </c>
      <c r="D207" s="78">
        <v>10</v>
      </c>
      <c r="E207" s="139">
        <f t="shared" si="90"/>
        <v>16</v>
      </c>
      <c r="F207" s="140">
        <f t="shared" si="91"/>
        <v>0.1276595744680851</v>
      </c>
      <c r="G207" s="141">
        <f t="shared" si="92"/>
        <v>0.23255813953488372</v>
      </c>
      <c r="H207" s="142">
        <f t="shared" si="93"/>
        <v>0.17777777777777778</v>
      </c>
    </row>
    <row r="208" spans="1:11">
      <c r="B208" t="s">
        <v>60</v>
      </c>
      <c r="C208" s="138">
        <f>COUNTIF(Resultados!$R$3:$R$59,"2")</f>
        <v>2</v>
      </c>
      <c r="D208" s="78">
        <f>COUNTIF(Resultados!$R$108:$R$145,"2")</f>
        <v>1</v>
      </c>
      <c r="E208" s="139">
        <f t="shared" si="90"/>
        <v>3</v>
      </c>
      <c r="F208" s="140">
        <f t="shared" si="91"/>
        <v>4.2553191489361701E-2</v>
      </c>
      <c r="G208" s="141">
        <f t="shared" si="92"/>
        <v>2.3255813953488372E-2</v>
      </c>
      <c r="H208" s="142">
        <f t="shared" si="93"/>
        <v>3.3333333333333333E-2</v>
      </c>
    </row>
    <row r="209" spans="2:11">
      <c r="B209" t="s">
        <v>68</v>
      </c>
      <c r="C209" s="138">
        <f>COUNTIF(Resultados!$R$3:$R$59,"1")</f>
        <v>0</v>
      </c>
      <c r="D209" s="78">
        <f>COUNTIF(Resultados!$R$108:$R$145,"1")</f>
        <v>0</v>
      </c>
      <c r="E209" s="139">
        <f t="shared" si="90"/>
        <v>0</v>
      </c>
      <c r="F209" s="140">
        <f t="shared" si="91"/>
        <v>0</v>
      </c>
      <c r="G209" s="141">
        <f t="shared" si="92"/>
        <v>0</v>
      </c>
      <c r="H209" s="142">
        <f t="shared" si="93"/>
        <v>0</v>
      </c>
    </row>
    <row r="210" spans="2:11">
      <c r="B210" t="s">
        <v>44</v>
      </c>
      <c r="C210" s="138">
        <f>COUNTIF(Resultados!$R$3:$R$59,"NS/NC")</f>
        <v>0</v>
      </c>
      <c r="D210" s="78">
        <f>COUNTIF(Resultados!$R$108:$R$145,"NS/NC")</f>
        <v>0</v>
      </c>
      <c r="E210" s="139">
        <f t="shared" si="90"/>
        <v>0</v>
      </c>
      <c r="F210" s="140">
        <f t="shared" si="91"/>
        <v>0</v>
      </c>
      <c r="G210" s="141">
        <f t="shared" si="92"/>
        <v>0</v>
      </c>
      <c r="H210" s="142">
        <f t="shared" si="93"/>
        <v>0</v>
      </c>
    </row>
    <row r="211" spans="2:11" ht="15" thickBot="1">
      <c r="E211" s="9"/>
      <c r="F211" s="16"/>
      <c r="G211" s="16"/>
      <c r="H211" s="16"/>
    </row>
    <row r="212" spans="2:11" ht="15" thickBot="1">
      <c r="B212" s="4" t="s">
        <v>109</v>
      </c>
      <c r="F212" s="16"/>
      <c r="G212" s="16"/>
      <c r="H212" s="16"/>
      <c r="I212" s="88">
        <f>(C213*5+C214*4+C215*3+C216*2+C217*1)/($C$4-C218)</f>
        <v>4.2127659574468082</v>
      </c>
      <c r="J212" s="87">
        <f>(D213*5+D214*4+D215*3+D216*2+D217*1)/($D$4-D218)</f>
        <v>4.6279069767441863</v>
      </c>
      <c r="K212" s="86">
        <f>(E213*5+E214*4+E215*3+E216*2+E217*1)/($E$4-E218)</f>
        <v>4.4111111111111114</v>
      </c>
    </row>
    <row r="213" spans="2:11">
      <c r="B213" t="s">
        <v>34</v>
      </c>
      <c r="C213" s="138">
        <v>22</v>
      </c>
      <c r="D213" s="78">
        <v>32</v>
      </c>
      <c r="E213" s="139">
        <f>SUM(C213+D213)</f>
        <v>54</v>
      </c>
      <c r="F213" s="140">
        <f>C213/$C$4</f>
        <v>0.46808510638297873</v>
      </c>
      <c r="G213" s="141">
        <f>D213/$D$4</f>
        <v>0.7441860465116279</v>
      </c>
      <c r="H213" s="142">
        <f>E213/$E$4</f>
        <v>0.6</v>
      </c>
    </row>
    <row r="214" spans="2:11">
      <c r="B214" t="s">
        <v>39</v>
      </c>
      <c r="C214" s="138">
        <v>14</v>
      </c>
      <c r="D214" s="78">
        <f>COUNTIF(Resultados!$S$108:$S$145,"4")</f>
        <v>8</v>
      </c>
      <c r="E214" s="139">
        <f t="shared" ref="E214:E218" si="94">SUM(C214+D214)</f>
        <v>22</v>
      </c>
      <c r="F214" s="140">
        <f t="shared" ref="F214:F218" si="95">C214/$C$4</f>
        <v>0.2978723404255319</v>
      </c>
      <c r="G214" s="141">
        <f t="shared" ref="G214:G218" si="96">D214/$D$4</f>
        <v>0.18604651162790697</v>
      </c>
      <c r="H214" s="142">
        <f t="shared" ref="H214:H218" si="97">E214/$E$4</f>
        <v>0.24444444444444444</v>
      </c>
    </row>
    <row r="215" spans="2:11">
      <c r="B215" t="s">
        <v>101</v>
      </c>
      <c r="C215" s="138">
        <v>10</v>
      </c>
      <c r="D215" s="78">
        <v>2</v>
      </c>
      <c r="E215" s="139">
        <f t="shared" si="94"/>
        <v>12</v>
      </c>
      <c r="F215" s="140">
        <f t="shared" si="95"/>
        <v>0.21276595744680851</v>
      </c>
      <c r="G215" s="141">
        <f t="shared" si="96"/>
        <v>4.6511627906976744E-2</v>
      </c>
      <c r="H215" s="142">
        <f t="shared" si="97"/>
        <v>0.13333333333333333</v>
      </c>
    </row>
    <row r="216" spans="2:11">
      <c r="B216" t="s">
        <v>60</v>
      </c>
      <c r="C216" s="138">
        <f>COUNTIF(Resultados!$S$3:$S$59,"2")</f>
        <v>1</v>
      </c>
      <c r="D216" s="78">
        <f>COUNTIF(Resultados!$S$108:$S$145,"2")</f>
        <v>0</v>
      </c>
      <c r="E216" s="139">
        <f t="shared" si="94"/>
        <v>1</v>
      </c>
      <c r="F216" s="140">
        <f t="shared" si="95"/>
        <v>2.1276595744680851E-2</v>
      </c>
      <c r="G216" s="141">
        <f t="shared" si="96"/>
        <v>0</v>
      </c>
      <c r="H216" s="142">
        <f t="shared" si="97"/>
        <v>1.1111111111111112E-2</v>
      </c>
    </row>
    <row r="217" spans="2:11">
      <c r="B217" t="s">
        <v>68</v>
      </c>
      <c r="C217" s="138">
        <v>0</v>
      </c>
      <c r="D217" s="78">
        <v>1</v>
      </c>
      <c r="E217" s="139">
        <f t="shared" si="94"/>
        <v>1</v>
      </c>
      <c r="F217" s="140">
        <f t="shared" si="95"/>
        <v>0</v>
      </c>
      <c r="G217" s="141">
        <f t="shared" si="96"/>
        <v>2.3255813953488372E-2</v>
      </c>
      <c r="H217" s="142">
        <f t="shared" si="97"/>
        <v>1.1111111111111112E-2</v>
      </c>
    </row>
    <row r="218" spans="2:11">
      <c r="B218" t="s">
        <v>44</v>
      </c>
      <c r="C218" s="138">
        <v>0</v>
      </c>
      <c r="D218" s="78">
        <f>COUNTIF(Resultados!$S$108:$S$145,"NS/NC")</f>
        <v>0</v>
      </c>
      <c r="E218" s="139">
        <f t="shared" si="94"/>
        <v>0</v>
      </c>
      <c r="F218" s="140">
        <f t="shared" si="95"/>
        <v>0</v>
      </c>
      <c r="G218" s="141">
        <f t="shared" si="96"/>
        <v>0</v>
      </c>
      <c r="H218" s="142">
        <f t="shared" si="97"/>
        <v>0</v>
      </c>
    </row>
    <row r="219" spans="2:11" ht="15" thickBot="1">
      <c r="D219" s="9"/>
      <c r="E219" s="9"/>
      <c r="F219" s="16"/>
      <c r="G219" s="16"/>
      <c r="H219" s="16"/>
    </row>
    <row r="220" spans="2:11" ht="15" thickBot="1">
      <c r="B220" s="4" t="s">
        <v>300</v>
      </c>
      <c r="F220" s="16"/>
      <c r="G220" s="16"/>
      <c r="H220" s="16"/>
      <c r="I220" s="88">
        <f>(C221*5+C222*4+C223*3+C224*2+C225*1)/($C$4-C226)</f>
        <v>4.4680851063829783</v>
      </c>
      <c r="J220" s="87">
        <f>(D221*5+D222*4+D223*3+D224*2+D225*1)/($D$4-D226)</f>
        <v>4.3488372093023253</v>
      </c>
      <c r="K220" s="86">
        <f>(E221*5+E222*4+E223*3+E224*2+E225*1)/($E$4-E226)</f>
        <v>4.4111111111111114</v>
      </c>
    </row>
    <row r="221" spans="2:11">
      <c r="B221" t="s">
        <v>34</v>
      </c>
      <c r="C221" s="138">
        <v>25</v>
      </c>
      <c r="D221" s="78">
        <v>23</v>
      </c>
      <c r="E221" s="139">
        <f>SUM(C221+D221)</f>
        <v>48</v>
      </c>
      <c r="F221" s="140">
        <f>C221/$C$4</f>
        <v>0.53191489361702127</v>
      </c>
      <c r="G221" s="141">
        <f>D221/$D$4</f>
        <v>0.53488372093023251</v>
      </c>
      <c r="H221" s="142">
        <f>E221/$E$4</f>
        <v>0.53333333333333333</v>
      </c>
    </row>
    <row r="222" spans="2:11">
      <c r="B222" t="s">
        <v>39</v>
      </c>
      <c r="C222" s="138">
        <v>19</v>
      </c>
      <c r="D222" s="78">
        <v>14</v>
      </c>
      <c r="E222" s="139">
        <f t="shared" ref="E222:E226" si="98">SUM(C222+D222)</f>
        <v>33</v>
      </c>
      <c r="F222" s="140">
        <f t="shared" ref="F222:F226" si="99">C222/$C$4</f>
        <v>0.40425531914893614</v>
      </c>
      <c r="G222" s="141">
        <f t="shared" ref="G222:G226" si="100">D222/$D$4</f>
        <v>0.32558139534883723</v>
      </c>
      <c r="H222" s="142">
        <f t="shared" ref="H222:H226" si="101">E222/$E$4</f>
        <v>0.36666666666666664</v>
      </c>
    </row>
    <row r="223" spans="2:11">
      <c r="B223" t="s">
        <v>101</v>
      </c>
      <c r="C223" s="138">
        <f>COUNTIF(Resultados!$T$3:$T$59,"3")</f>
        <v>3</v>
      </c>
      <c r="D223" s="78">
        <v>5</v>
      </c>
      <c r="E223" s="139">
        <f t="shared" si="98"/>
        <v>8</v>
      </c>
      <c r="F223" s="140">
        <f t="shared" si="99"/>
        <v>6.3829787234042548E-2</v>
      </c>
      <c r="G223" s="141">
        <f t="shared" si="100"/>
        <v>0.11627906976744186</v>
      </c>
      <c r="H223" s="142">
        <f t="shared" si="101"/>
        <v>8.8888888888888892E-2</v>
      </c>
    </row>
    <row r="224" spans="2:11">
      <c r="B224" t="s">
        <v>60</v>
      </c>
      <c r="C224" s="138">
        <f>COUNTIF(Resultados!$T$3:$T$59,"2")</f>
        <v>0</v>
      </c>
      <c r="D224" s="78">
        <f>COUNTIF(Resultados!$T$108:$T$145,"2")</f>
        <v>0</v>
      </c>
      <c r="E224" s="139">
        <f t="shared" si="98"/>
        <v>0</v>
      </c>
      <c r="F224" s="140">
        <f t="shared" si="99"/>
        <v>0</v>
      </c>
      <c r="G224" s="141">
        <f t="shared" si="100"/>
        <v>0</v>
      </c>
      <c r="H224" s="142">
        <f t="shared" si="101"/>
        <v>0</v>
      </c>
    </row>
    <row r="225" spans="1:13">
      <c r="B225" t="s">
        <v>68</v>
      </c>
      <c r="C225" s="138">
        <f>COUNTIF(Resultados!$T$3:$T$59,"1")</f>
        <v>0</v>
      </c>
      <c r="D225" s="78">
        <v>1</v>
      </c>
      <c r="E225" s="139">
        <f t="shared" si="98"/>
        <v>1</v>
      </c>
      <c r="F225" s="140">
        <f t="shared" si="99"/>
        <v>0</v>
      </c>
      <c r="G225" s="141">
        <f t="shared" si="100"/>
        <v>2.3255813953488372E-2</v>
      </c>
      <c r="H225" s="142">
        <f t="shared" si="101"/>
        <v>1.1111111111111112E-2</v>
      </c>
    </row>
    <row r="226" spans="1:13">
      <c r="B226" t="s">
        <v>44</v>
      </c>
      <c r="C226" s="138">
        <v>0</v>
      </c>
      <c r="D226" s="78">
        <f>COUNTIF(Resultados!$T$108:$T$145,"NS/NC")</f>
        <v>0</v>
      </c>
      <c r="E226" s="139">
        <f t="shared" si="98"/>
        <v>0</v>
      </c>
      <c r="F226" s="140">
        <f t="shared" si="99"/>
        <v>0</v>
      </c>
      <c r="G226" s="141">
        <f t="shared" si="100"/>
        <v>0</v>
      </c>
      <c r="H226" s="142">
        <f t="shared" si="101"/>
        <v>0</v>
      </c>
    </row>
    <row r="227" spans="1:13">
      <c r="B227" s="106"/>
      <c r="E227" s="9"/>
      <c r="F227" s="16"/>
      <c r="G227" s="16"/>
      <c r="H227" s="16"/>
    </row>
    <row r="231" spans="1:13">
      <c r="B231" s="3" t="s">
        <v>111</v>
      </c>
      <c r="F231" s="16"/>
      <c r="G231" s="16"/>
      <c r="H231" s="16"/>
    </row>
    <row r="232" spans="1:13">
      <c r="B232" t="s">
        <v>38</v>
      </c>
      <c r="C232" s="138">
        <v>16</v>
      </c>
      <c r="D232" s="78">
        <v>19</v>
      </c>
      <c r="E232" s="139">
        <f t="shared" ref="E232:E237" si="102">SUM(C232+D232)</f>
        <v>35</v>
      </c>
      <c r="F232" s="140">
        <f>C232/SUM($C$232:$C$237)</f>
        <v>0.34042553191489361</v>
      </c>
      <c r="G232" s="141">
        <f>D232/SUM($D$232:$D$237)</f>
        <v>0.47499999999999998</v>
      </c>
      <c r="H232" s="142">
        <f>E232/SUM($E$232:$E$237)</f>
        <v>0.40229885057471265</v>
      </c>
      <c r="K232" s="16"/>
      <c r="L232" s="16"/>
      <c r="M232" s="16"/>
    </row>
    <row r="233" spans="1:13">
      <c r="B233" t="s">
        <v>43</v>
      </c>
      <c r="C233" s="138">
        <v>18</v>
      </c>
      <c r="D233" s="78">
        <v>16</v>
      </c>
      <c r="E233" s="139">
        <f t="shared" si="102"/>
        <v>34</v>
      </c>
      <c r="F233" s="140">
        <f t="shared" ref="F233:F237" si="103">C233/SUM($C$232:$C$237)</f>
        <v>0.38297872340425532</v>
      </c>
      <c r="G233" s="141">
        <f t="shared" ref="G233:G237" si="104">D233/SUM($D$232:$D$237)</f>
        <v>0.4</v>
      </c>
      <c r="H233" s="142">
        <f t="shared" ref="H233:H237" si="105">E233/SUM($E$232:$E$237)</f>
        <v>0.39080459770114945</v>
      </c>
    </row>
    <row r="234" spans="1:13">
      <c r="B234" t="s">
        <v>54</v>
      </c>
      <c r="C234" s="138">
        <f>COUNTIF(Resultados!$U$3:$U$59,B234)+COUNTIF(Resultados!$V$3:$V$59,B234)</f>
        <v>0</v>
      </c>
      <c r="D234" s="78">
        <v>0</v>
      </c>
      <c r="E234" s="139">
        <f t="shared" si="102"/>
        <v>0</v>
      </c>
      <c r="F234" s="140">
        <f t="shared" si="103"/>
        <v>0</v>
      </c>
      <c r="G234" s="141">
        <f t="shared" si="104"/>
        <v>0</v>
      </c>
      <c r="H234" s="142">
        <f t="shared" si="105"/>
        <v>0</v>
      </c>
    </row>
    <row r="235" spans="1:13">
      <c r="B235" t="s">
        <v>67</v>
      </c>
      <c r="C235" s="138">
        <v>10</v>
      </c>
      <c r="D235" s="78">
        <v>4</v>
      </c>
      <c r="E235" s="139">
        <f t="shared" si="102"/>
        <v>14</v>
      </c>
      <c r="F235" s="140">
        <f t="shared" si="103"/>
        <v>0.21276595744680851</v>
      </c>
      <c r="G235" s="141">
        <f t="shared" si="104"/>
        <v>0.1</v>
      </c>
      <c r="H235" s="142">
        <f t="shared" si="105"/>
        <v>0.16091954022988506</v>
      </c>
    </row>
    <row r="236" spans="1:13">
      <c r="B236" t="s">
        <v>33</v>
      </c>
      <c r="C236" s="138">
        <v>3</v>
      </c>
      <c r="D236" s="78">
        <v>1</v>
      </c>
      <c r="E236" s="139">
        <f t="shared" si="102"/>
        <v>4</v>
      </c>
      <c r="F236" s="140">
        <f t="shared" si="103"/>
        <v>6.3829787234042548E-2</v>
      </c>
      <c r="G236" s="141">
        <f t="shared" si="104"/>
        <v>2.5000000000000001E-2</v>
      </c>
      <c r="H236" s="142">
        <f t="shared" si="105"/>
        <v>4.5977011494252873E-2</v>
      </c>
    </row>
    <row r="237" spans="1:13">
      <c r="B237" t="s">
        <v>44</v>
      </c>
      <c r="C237" s="138">
        <f>COUNTIF(Resultados!$U$3:$U$59,B237)+COUNTIF(Resultados!$V$3:$V$59,B237)</f>
        <v>0</v>
      </c>
      <c r="D237" s="78">
        <f>COUNTIF(Resultados!$U$108:$U$145,B237)+COUNTIF(Resultados!$V$108:$V$145,B237)</f>
        <v>0</v>
      </c>
      <c r="E237" s="139">
        <f t="shared" si="102"/>
        <v>0</v>
      </c>
      <c r="F237" s="140">
        <f t="shared" si="103"/>
        <v>0</v>
      </c>
      <c r="G237" s="141">
        <f t="shared" si="104"/>
        <v>0</v>
      </c>
      <c r="H237" s="142">
        <f t="shared" si="105"/>
        <v>0</v>
      </c>
    </row>
    <row r="238" spans="1:13">
      <c r="E238" s="9"/>
      <c r="F238" s="16"/>
      <c r="G238" s="16"/>
      <c r="H238" s="16"/>
    </row>
    <row r="240" spans="1:13">
      <c r="A240" s="12"/>
      <c r="B240" s="12"/>
      <c r="C240" s="12"/>
      <c r="D240" s="12"/>
      <c r="E240" s="12"/>
      <c r="H240" s="16"/>
    </row>
    <row r="241" spans="2:9">
      <c r="D241" s="9"/>
      <c r="H241" s="16"/>
    </row>
    <row r="242" spans="2:9" ht="18">
      <c r="B242" s="7" t="s">
        <v>114</v>
      </c>
      <c r="H242" s="16"/>
    </row>
    <row r="243" spans="2:9">
      <c r="C243" s="17"/>
      <c r="D243" s="17"/>
      <c r="E243" s="17"/>
      <c r="F243" s="3"/>
      <c r="I243" s="3"/>
    </row>
    <row r="244" spans="2:9">
      <c r="B244" s="3" t="s">
        <v>95</v>
      </c>
      <c r="H244" s="16"/>
    </row>
    <row r="245" spans="2:9">
      <c r="B245" t="s">
        <v>32</v>
      </c>
      <c r="C245" s="138">
        <v>27</v>
      </c>
      <c r="D245" s="78">
        <v>11</v>
      </c>
      <c r="E245" s="139">
        <f t="shared" ref="E245:E251" si="106">SUM(C245+D245)</f>
        <v>38</v>
      </c>
      <c r="F245" s="140">
        <f>C245/$C$5</f>
        <v>0.93103448275862066</v>
      </c>
      <c r="G245" s="141">
        <f>D245/$D$5</f>
        <v>0.7857142857142857</v>
      </c>
      <c r="H245" s="142">
        <f>E245/$E$5</f>
        <v>0.88372093023255816</v>
      </c>
    </row>
    <row r="246" spans="2:9">
      <c r="B246" t="s">
        <v>46</v>
      </c>
      <c r="C246" s="138">
        <v>1</v>
      </c>
      <c r="D246" s="78">
        <v>2</v>
      </c>
      <c r="E246" s="139">
        <f t="shared" si="106"/>
        <v>3</v>
      </c>
      <c r="F246" s="140">
        <f t="shared" ref="F246:F251" si="107">C246/$C$5</f>
        <v>3.4482758620689655E-2</v>
      </c>
      <c r="G246" s="141">
        <f t="shared" ref="G246:G251" si="108">D246/$D$5</f>
        <v>0.14285714285714285</v>
      </c>
      <c r="H246" s="142">
        <f t="shared" ref="H246:H251" si="109">E246/$E$5</f>
        <v>6.9767441860465115E-2</v>
      </c>
    </row>
    <row r="247" spans="2:9">
      <c r="B247" t="s">
        <v>35</v>
      </c>
      <c r="C247" s="138">
        <v>1</v>
      </c>
      <c r="D247" s="78">
        <f>COUNTIF(Resultados!$E$146:$E$152,B247)</f>
        <v>0</v>
      </c>
      <c r="E247" s="139">
        <f t="shared" si="106"/>
        <v>1</v>
      </c>
      <c r="F247" s="140">
        <f t="shared" si="107"/>
        <v>3.4482758620689655E-2</v>
      </c>
      <c r="G247" s="141">
        <f t="shared" si="108"/>
        <v>0</v>
      </c>
      <c r="H247" s="142">
        <f t="shared" si="109"/>
        <v>2.3255813953488372E-2</v>
      </c>
    </row>
    <row r="248" spans="2:9">
      <c r="B248" t="s">
        <v>52</v>
      </c>
      <c r="C248" s="138">
        <f>COUNTIF(Resultados!$E$60:$E$107,B248)</f>
        <v>0</v>
      </c>
      <c r="D248" s="78">
        <f>COUNTIF(Resultados!$E$146:$E$152,B248)</f>
        <v>0</v>
      </c>
      <c r="E248" s="139">
        <f t="shared" si="106"/>
        <v>0</v>
      </c>
      <c r="F248" s="140">
        <f t="shared" si="107"/>
        <v>0</v>
      </c>
      <c r="G248" s="141">
        <f t="shared" si="108"/>
        <v>0</v>
      </c>
      <c r="H248" s="142">
        <f t="shared" si="109"/>
        <v>0</v>
      </c>
    </row>
    <row r="249" spans="2:9">
      <c r="B249" t="s">
        <v>81</v>
      </c>
      <c r="C249" s="138">
        <f>COUNTIF(Resultados!$E$60:$E$107,B249)</f>
        <v>0</v>
      </c>
      <c r="D249" s="78">
        <v>1</v>
      </c>
      <c r="E249" s="139">
        <f t="shared" si="106"/>
        <v>1</v>
      </c>
      <c r="F249" s="140">
        <f t="shared" si="107"/>
        <v>0</v>
      </c>
      <c r="G249" s="141">
        <f t="shared" si="108"/>
        <v>7.1428571428571425E-2</v>
      </c>
      <c r="H249" s="142">
        <f t="shared" si="109"/>
        <v>2.3255813953488372E-2</v>
      </c>
    </row>
    <row r="250" spans="2:9">
      <c r="B250" t="s">
        <v>69</v>
      </c>
      <c r="C250" s="138">
        <f>COUNTIF(Resultados!$E$60:$E$107,B250)</f>
        <v>0</v>
      </c>
      <c r="D250" s="78">
        <v>0</v>
      </c>
      <c r="E250" s="139">
        <f t="shared" si="106"/>
        <v>0</v>
      </c>
      <c r="F250" s="140">
        <f t="shared" si="107"/>
        <v>0</v>
      </c>
      <c r="G250" s="141">
        <f t="shared" si="108"/>
        <v>0</v>
      </c>
      <c r="H250" s="142">
        <f t="shared" si="109"/>
        <v>0</v>
      </c>
    </row>
    <row r="251" spans="2:9">
      <c r="B251" t="s">
        <v>44</v>
      </c>
      <c r="C251" s="138">
        <v>0</v>
      </c>
      <c r="D251" s="78">
        <f>COUNTIF(Resultados!$E$146:$E$152,B251)</f>
        <v>0</v>
      </c>
      <c r="E251" s="139">
        <f t="shared" si="106"/>
        <v>0</v>
      </c>
      <c r="F251" s="140">
        <f t="shared" si="107"/>
        <v>0</v>
      </c>
      <c r="G251" s="141">
        <f t="shared" si="108"/>
        <v>0</v>
      </c>
      <c r="H251" s="142">
        <f t="shared" si="109"/>
        <v>0</v>
      </c>
    </row>
    <row r="252" spans="2:9">
      <c r="E252" s="9"/>
      <c r="F252" s="16"/>
      <c r="G252" s="16"/>
      <c r="H252" s="16"/>
    </row>
    <row r="253" spans="2:9">
      <c r="B253" s="3" t="s">
        <v>96</v>
      </c>
      <c r="F253" s="16"/>
      <c r="G253" s="16"/>
      <c r="H253" s="16"/>
    </row>
    <row r="254" spans="2:9">
      <c r="B254" t="s">
        <v>37</v>
      </c>
      <c r="C254" s="138">
        <v>27</v>
      </c>
      <c r="D254" s="78">
        <v>14</v>
      </c>
      <c r="E254" s="139">
        <f t="shared" ref="E254:E262" si="110">SUM(C254+D254)</f>
        <v>41</v>
      </c>
      <c r="F254" s="140">
        <f>C254/$C$5</f>
        <v>0.93103448275862066</v>
      </c>
      <c r="G254" s="141">
        <f>D254/$D$5</f>
        <v>1</v>
      </c>
      <c r="H254" s="142">
        <f>E254/$E$5</f>
        <v>0.95348837209302328</v>
      </c>
    </row>
    <row r="255" spans="2:9">
      <c r="B255" t="s">
        <v>49</v>
      </c>
      <c r="C255" s="138">
        <f>COUNTIF(Resultados!$G$60:$G$107,B255)</f>
        <v>0</v>
      </c>
      <c r="D255" s="78">
        <f>COUNTIF(Resultados!$G$146:$G$152,B255)</f>
        <v>0</v>
      </c>
      <c r="E255" s="139">
        <f t="shared" si="110"/>
        <v>0</v>
      </c>
      <c r="F255" s="140">
        <f t="shared" ref="F255:F262" si="111">C255/$C$5</f>
        <v>0</v>
      </c>
      <c r="G255" s="141">
        <f t="shared" ref="G255:G262" si="112">D255/$D$5</f>
        <v>0</v>
      </c>
      <c r="H255" s="142">
        <f t="shared" ref="H255:H262" si="113">E255/$E$5</f>
        <v>0</v>
      </c>
    </row>
    <row r="256" spans="2:9">
      <c r="B256" t="s">
        <v>51</v>
      </c>
      <c r="C256" s="138">
        <v>0</v>
      </c>
      <c r="D256" s="78">
        <v>0</v>
      </c>
      <c r="E256" s="139">
        <f t="shared" si="110"/>
        <v>0</v>
      </c>
      <c r="F256" s="140">
        <f t="shared" si="111"/>
        <v>0</v>
      </c>
      <c r="G256" s="141">
        <f t="shared" si="112"/>
        <v>0</v>
      </c>
      <c r="H256" s="142">
        <f t="shared" si="113"/>
        <v>0</v>
      </c>
    </row>
    <row r="257" spans="2:12">
      <c r="B257" t="s">
        <v>42</v>
      </c>
      <c r="C257" s="138">
        <v>0</v>
      </c>
      <c r="D257" s="78">
        <f>COUNTIF(Resultados!$G$146:$G$152,B257)</f>
        <v>0</v>
      </c>
      <c r="E257" s="139">
        <f t="shared" si="110"/>
        <v>0</v>
      </c>
      <c r="F257" s="140">
        <f t="shared" si="111"/>
        <v>0</v>
      </c>
      <c r="G257" s="141">
        <f t="shared" si="112"/>
        <v>0</v>
      </c>
      <c r="H257" s="142">
        <f t="shared" si="113"/>
        <v>0</v>
      </c>
    </row>
    <row r="258" spans="2:12">
      <c r="B258" t="s">
        <v>59</v>
      </c>
      <c r="C258" s="138">
        <f>COUNTIF(Resultados!$G$60:$G$107,B258)</f>
        <v>0</v>
      </c>
      <c r="D258" s="78">
        <f>COUNTIF(Resultados!$G$146:$G$152,B258)</f>
        <v>0</v>
      </c>
      <c r="E258" s="139">
        <f t="shared" si="110"/>
        <v>0</v>
      </c>
      <c r="F258" s="140">
        <f t="shared" si="111"/>
        <v>0</v>
      </c>
      <c r="G258" s="141">
        <f t="shared" si="112"/>
        <v>0</v>
      </c>
      <c r="H258" s="142">
        <f t="shared" si="113"/>
        <v>0</v>
      </c>
    </row>
    <row r="259" spans="2:12">
      <c r="B259" t="s">
        <v>82</v>
      </c>
      <c r="C259" s="138">
        <f>COUNTIF(Resultados!$G$60:$G$107,B259)</f>
        <v>0</v>
      </c>
      <c r="D259" s="78">
        <f>COUNTIF(Resultados!$G$146:$G$152,B259)</f>
        <v>0</v>
      </c>
      <c r="E259" s="139">
        <f t="shared" si="110"/>
        <v>0</v>
      </c>
      <c r="F259" s="140">
        <f t="shared" si="111"/>
        <v>0</v>
      </c>
      <c r="G259" s="141">
        <f t="shared" si="112"/>
        <v>0</v>
      </c>
      <c r="H259" s="142">
        <f t="shared" si="113"/>
        <v>0</v>
      </c>
    </row>
    <row r="260" spans="2:12">
      <c r="B260" t="s">
        <v>83</v>
      </c>
      <c r="C260" s="138">
        <f>COUNTIF(Resultados!$G$60:$G$107,B260)</f>
        <v>0</v>
      </c>
      <c r="D260" s="78">
        <f>COUNTIF(Resultados!$G$146:$G$152,B260)</f>
        <v>0</v>
      </c>
      <c r="E260" s="139">
        <f t="shared" si="110"/>
        <v>0</v>
      </c>
      <c r="F260" s="140">
        <f t="shared" si="111"/>
        <v>0</v>
      </c>
      <c r="G260" s="141">
        <f t="shared" si="112"/>
        <v>0</v>
      </c>
      <c r="H260" s="142">
        <f t="shared" si="113"/>
        <v>0</v>
      </c>
    </row>
    <row r="261" spans="2:12">
      <c r="B261" t="s">
        <v>61</v>
      </c>
      <c r="C261" s="138">
        <v>0</v>
      </c>
      <c r="D261" s="78">
        <v>0</v>
      </c>
      <c r="E261" s="139">
        <f t="shared" si="110"/>
        <v>0</v>
      </c>
      <c r="F261" s="140">
        <f t="shared" si="111"/>
        <v>0</v>
      </c>
      <c r="G261" s="141">
        <f t="shared" si="112"/>
        <v>0</v>
      </c>
      <c r="H261" s="142">
        <f t="shared" si="113"/>
        <v>0</v>
      </c>
    </row>
    <row r="262" spans="2:12">
      <c r="B262" t="s">
        <v>33</v>
      </c>
      <c r="C262" s="138">
        <v>2</v>
      </c>
      <c r="D262" s="78">
        <f>COUNTIF(Resultados!$G$146:$G$152,B262)</f>
        <v>0</v>
      </c>
      <c r="E262" s="139">
        <f t="shared" si="110"/>
        <v>2</v>
      </c>
      <c r="F262" s="140">
        <f t="shared" si="111"/>
        <v>6.8965517241379309E-2</v>
      </c>
      <c r="G262" s="141">
        <f t="shared" si="112"/>
        <v>0</v>
      </c>
      <c r="H262" s="142">
        <f t="shared" si="113"/>
        <v>4.6511627906976744E-2</v>
      </c>
    </row>
    <row r="263" spans="2:12">
      <c r="D263" s="9"/>
      <c r="E263" s="9"/>
      <c r="F263" s="16"/>
      <c r="G263" s="16"/>
      <c r="H263" s="16"/>
    </row>
    <row r="264" spans="2:12">
      <c r="F264" s="16"/>
      <c r="G264" s="16"/>
      <c r="H264" s="16"/>
    </row>
    <row r="265" spans="2:12">
      <c r="B265" s="3" t="s">
        <v>97</v>
      </c>
      <c r="F265" s="16"/>
      <c r="G265" s="16"/>
      <c r="H265" s="16"/>
    </row>
    <row r="266" spans="2:12">
      <c r="B266" t="s">
        <v>38</v>
      </c>
      <c r="C266" s="138">
        <v>9</v>
      </c>
      <c r="D266" s="78">
        <v>7</v>
      </c>
      <c r="E266" s="139">
        <f t="shared" ref="E266:E272" si="114">SUM(C266+D266)</f>
        <v>16</v>
      </c>
      <c r="F266" s="140">
        <f>C266/SUM($C$266:$C$272)</f>
        <v>0.29032258064516131</v>
      </c>
      <c r="G266" s="146">
        <f>D266/SUM($D$266:$D$272)</f>
        <v>0.5</v>
      </c>
      <c r="H266" s="147">
        <f>E266/SUM($E$266:$E$272)</f>
        <v>0.35555555555555557</v>
      </c>
      <c r="J266" s="16"/>
      <c r="K266" s="16"/>
      <c r="L266" s="16"/>
    </row>
    <row r="267" spans="2:12">
      <c r="B267" t="s">
        <v>43</v>
      </c>
      <c r="C267" s="138">
        <v>0</v>
      </c>
      <c r="D267" s="78">
        <v>0</v>
      </c>
      <c r="E267" s="139">
        <f t="shared" si="114"/>
        <v>0</v>
      </c>
      <c r="F267" s="140">
        <f t="shared" ref="F267:F272" si="115">C267/SUM($C$266:$C$272)</f>
        <v>0</v>
      </c>
      <c r="G267" s="146">
        <f t="shared" ref="G267:G272" si="116">D267/SUM($D$266:$D$272)</f>
        <v>0</v>
      </c>
      <c r="H267" s="147">
        <f t="shared" ref="H267:H272" si="117">E267/SUM($E$266:$E$272)</f>
        <v>0</v>
      </c>
      <c r="J267" s="16"/>
    </row>
    <row r="268" spans="2:12">
      <c r="B268" t="s">
        <v>50</v>
      </c>
      <c r="C268" s="138">
        <f>COUNTIF(Resultados!$I$60:$I$107,B268)+COUNTIF(Resultados!$J$60:$J$107,B268)</f>
        <v>1</v>
      </c>
      <c r="D268" s="78">
        <f>COUNTIF(Resultados!$I$146:$I$152,B268)+COUNTIF(Resultados!$J$146:$J$152,B268)</f>
        <v>0</v>
      </c>
      <c r="E268" s="139">
        <f t="shared" si="114"/>
        <v>1</v>
      </c>
      <c r="F268" s="140">
        <f t="shared" si="115"/>
        <v>3.2258064516129031E-2</v>
      </c>
      <c r="G268" s="146">
        <f t="shared" si="116"/>
        <v>0</v>
      </c>
      <c r="H268" s="147">
        <f t="shared" si="117"/>
        <v>2.2222222222222223E-2</v>
      </c>
    </row>
    <row r="269" spans="2:12">
      <c r="B269" t="s">
        <v>41</v>
      </c>
      <c r="C269" s="138">
        <v>8</v>
      </c>
      <c r="D269" s="78">
        <v>5</v>
      </c>
      <c r="E269" s="139">
        <f t="shared" si="114"/>
        <v>13</v>
      </c>
      <c r="F269" s="140">
        <f t="shared" si="115"/>
        <v>0.25806451612903225</v>
      </c>
      <c r="G269" s="146">
        <f t="shared" si="116"/>
        <v>0.35714285714285715</v>
      </c>
      <c r="H269" s="147">
        <f t="shared" si="117"/>
        <v>0.28888888888888886</v>
      </c>
    </row>
    <row r="270" spans="2:12">
      <c r="B270" t="s">
        <v>40</v>
      </c>
      <c r="C270" s="138">
        <f>COUNTIF(Resultados!$I$60:$I$107,B270)+COUNTIF(Resultados!$J$60:$J$107,B270)</f>
        <v>7</v>
      </c>
      <c r="D270" s="78">
        <v>0</v>
      </c>
      <c r="E270" s="139">
        <f t="shared" si="114"/>
        <v>7</v>
      </c>
      <c r="F270" s="140">
        <f t="shared" si="115"/>
        <v>0.22580645161290322</v>
      </c>
      <c r="G270" s="146">
        <f t="shared" si="116"/>
        <v>0</v>
      </c>
      <c r="H270" s="147">
        <f t="shared" si="117"/>
        <v>0.15555555555555556</v>
      </c>
    </row>
    <row r="271" spans="2:12" ht="15" thickBot="1">
      <c r="B271" t="s">
        <v>33</v>
      </c>
      <c r="C271" s="138">
        <v>6</v>
      </c>
      <c r="D271" s="78">
        <v>2</v>
      </c>
      <c r="E271" s="139">
        <f t="shared" si="114"/>
        <v>8</v>
      </c>
      <c r="F271" s="140">
        <f t="shared" si="115"/>
        <v>0.19354838709677419</v>
      </c>
      <c r="G271" s="146">
        <f t="shared" si="116"/>
        <v>0.14285714285714285</v>
      </c>
      <c r="H271" s="147">
        <f t="shared" si="117"/>
        <v>0.17777777777777778</v>
      </c>
    </row>
    <row r="272" spans="2:12" ht="15" thickBot="1">
      <c r="B272" t="s">
        <v>44</v>
      </c>
      <c r="C272" s="138">
        <f>COUNTIF(Resultados!$I$60:$I$107,B272)+COUNTIF(Resultados!$J$60:$J$107,B272)</f>
        <v>0</v>
      </c>
      <c r="D272" s="78">
        <f>COUNTIF(Resultados!$I$146:$I$152,B272)+COUNTIF(Resultados!$J$146:$J$152,B272)</f>
        <v>0</v>
      </c>
      <c r="E272" s="139">
        <f t="shared" si="114"/>
        <v>0</v>
      </c>
      <c r="F272" s="140">
        <f t="shared" si="115"/>
        <v>0</v>
      </c>
      <c r="G272" s="146">
        <f t="shared" si="116"/>
        <v>0</v>
      </c>
      <c r="H272" s="147">
        <f t="shared" si="117"/>
        <v>0</v>
      </c>
      <c r="I272" s="186" t="s">
        <v>99</v>
      </c>
      <c r="J272" s="186"/>
      <c r="K272" s="187"/>
    </row>
    <row r="273" spans="2:11" ht="15" thickBot="1">
      <c r="E273" s="9"/>
      <c r="F273" s="16"/>
      <c r="G273" s="16"/>
      <c r="H273" s="16"/>
      <c r="I273" s="65" t="s">
        <v>89</v>
      </c>
      <c r="J273" s="66" t="s">
        <v>90</v>
      </c>
      <c r="K273" s="67" t="s">
        <v>91</v>
      </c>
    </row>
    <row r="274" spans="2:11" ht="15" thickBot="1">
      <c r="B274" s="3" t="s">
        <v>98</v>
      </c>
      <c r="F274" s="16"/>
      <c r="G274" s="16"/>
      <c r="H274" s="16"/>
      <c r="I274" s="88">
        <f>(C275*5+C276*4+C277*3+C278*2+C279*1)/($C$5-C280)</f>
        <v>4.4137931034482758</v>
      </c>
      <c r="J274" s="87">
        <f>(D275*5+D276*4+D277*3+D278*2+D279*1)/($D$5-D280)</f>
        <v>4</v>
      </c>
      <c r="K274" s="86">
        <f>(E275*5+E276*4+E277*3+E278*2+E279*1)/($E$5-E280)</f>
        <v>4.2857142857142856</v>
      </c>
    </row>
    <row r="275" spans="2:11">
      <c r="B275" t="s">
        <v>34</v>
      </c>
      <c r="C275" s="138">
        <v>15</v>
      </c>
      <c r="D275" s="78">
        <v>5</v>
      </c>
      <c r="E275" s="139">
        <f>SUM(C275+D275)</f>
        <v>20</v>
      </c>
      <c r="F275" s="140">
        <f>C275/$C$5</f>
        <v>0.51724137931034486</v>
      </c>
      <c r="G275" s="141">
        <f>D275/$D$5</f>
        <v>0.35714285714285715</v>
      </c>
      <c r="H275" s="142">
        <f>E275/$E$5</f>
        <v>0.46511627906976744</v>
      </c>
    </row>
    <row r="276" spans="2:11">
      <c r="B276" t="s">
        <v>39</v>
      </c>
      <c r="C276" s="138">
        <v>11</v>
      </c>
      <c r="D276" s="78">
        <v>5</v>
      </c>
      <c r="E276" s="139">
        <f t="shared" ref="E276:E280" si="118">SUM(C276+D276)</f>
        <v>16</v>
      </c>
      <c r="F276" s="140">
        <f t="shared" ref="F276:F280" si="119">C276/$C$5</f>
        <v>0.37931034482758619</v>
      </c>
      <c r="G276" s="141">
        <f t="shared" ref="G276:G281" si="120">D276/$D$5</f>
        <v>0.35714285714285715</v>
      </c>
      <c r="H276" s="142">
        <f t="shared" ref="H276:H280" si="121">E276/$E$5</f>
        <v>0.37209302325581395</v>
      </c>
    </row>
    <row r="277" spans="2:11">
      <c r="B277" t="s">
        <v>101</v>
      </c>
      <c r="C277" s="138">
        <f>COUNTIF(Resultados!$L$60:$L$107,B277)</f>
        <v>3</v>
      </c>
      <c r="D277" s="78">
        <v>2</v>
      </c>
      <c r="E277" s="139">
        <f t="shared" si="118"/>
        <v>5</v>
      </c>
      <c r="F277" s="140">
        <f t="shared" si="119"/>
        <v>0.10344827586206896</v>
      </c>
      <c r="G277" s="141">
        <f t="shared" si="120"/>
        <v>0.14285714285714285</v>
      </c>
      <c r="H277" s="142">
        <f t="shared" si="121"/>
        <v>0.11627906976744186</v>
      </c>
    </row>
    <row r="278" spans="2:11">
      <c r="B278" t="s">
        <v>60</v>
      </c>
      <c r="C278" s="138">
        <f>COUNTIF(Resultados!$L$60:$L$107,B278)</f>
        <v>0</v>
      </c>
      <c r="D278" s="78">
        <f>COUNTIF(Resultados!$L$146:$L$152,B278)</f>
        <v>0</v>
      </c>
      <c r="E278" s="139">
        <f t="shared" si="118"/>
        <v>0</v>
      </c>
      <c r="F278" s="140">
        <f t="shared" si="119"/>
        <v>0</v>
      </c>
      <c r="G278" s="141">
        <f t="shared" si="120"/>
        <v>0</v>
      </c>
      <c r="H278" s="142">
        <f t="shared" si="121"/>
        <v>0</v>
      </c>
    </row>
    <row r="279" spans="2:11">
      <c r="B279" t="s">
        <v>68</v>
      </c>
      <c r="C279" s="138">
        <f>COUNTIF(Resultados!$L$60:$L$107,B279)</f>
        <v>0</v>
      </c>
      <c r="D279" s="78">
        <v>1</v>
      </c>
      <c r="E279" s="139">
        <f t="shared" si="118"/>
        <v>1</v>
      </c>
      <c r="F279" s="140">
        <f t="shared" si="119"/>
        <v>0</v>
      </c>
      <c r="G279" s="141">
        <f t="shared" si="120"/>
        <v>7.1428571428571425E-2</v>
      </c>
      <c r="H279" s="142">
        <f t="shared" si="121"/>
        <v>2.3255813953488372E-2</v>
      </c>
    </row>
    <row r="280" spans="2:11">
      <c r="B280" t="s">
        <v>44</v>
      </c>
      <c r="C280" s="138">
        <f>COUNTIF(Resultados!$L$60:$L$107,B280)</f>
        <v>0</v>
      </c>
      <c r="D280" s="78">
        <v>1</v>
      </c>
      <c r="E280" s="139">
        <f t="shared" si="118"/>
        <v>1</v>
      </c>
      <c r="F280" s="140">
        <f t="shared" si="119"/>
        <v>0</v>
      </c>
      <c r="G280" s="141">
        <f t="shared" si="120"/>
        <v>7.1428571428571425E-2</v>
      </c>
      <c r="H280" s="142">
        <f t="shared" si="121"/>
        <v>2.3255813953488372E-2</v>
      </c>
    </row>
    <row r="281" spans="2:11">
      <c r="D281" s="153"/>
      <c r="E281" s="9"/>
      <c r="F281" s="16"/>
      <c r="G281" s="16">
        <f t="shared" si="120"/>
        <v>0</v>
      </c>
      <c r="H281" s="16"/>
    </row>
    <row r="282" spans="2:11" ht="15" thickBot="1">
      <c r="B282" s="3" t="s">
        <v>102</v>
      </c>
      <c r="F282" s="16"/>
      <c r="G282" s="16"/>
      <c r="H282" s="16"/>
    </row>
    <row r="283" spans="2:11" ht="15" thickBot="1">
      <c r="B283" s="3" t="s">
        <v>103</v>
      </c>
      <c r="F283" s="16"/>
      <c r="G283" s="16"/>
      <c r="H283" s="16"/>
      <c r="I283" s="88">
        <f>(C284*5+C285*4+C286*3+C287*2+C288*1)/($C$5-C289)</f>
        <v>4.3448275862068968</v>
      </c>
      <c r="J283" s="87">
        <f>(D284*5+D285*4+D286*3+D287*2+D288*1)/($D$5-D289)</f>
        <v>4</v>
      </c>
      <c r="K283" s="86">
        <f>(E284*5+E285*4+E286*3+E287*2+E288*1)/($E$5-E289)</f>
        <v>4.2325581395348841</v>
      </c>
    </row>
    <row r="284" spans="2:11">
      <c r="B284" t="s">
        <v>34</v>
      </c>
      <c r="C284" s="138">
        <v>16</v>
      </c>
      <c r="D284" s="78">
        <v>4</v>
      </c>
      <c r="E284" s="139">
        <f>SUM(C284+D284)</f>
        <v>20</v>
      </c>
      <c r="F284" s="140">
        <f>C284/$C$5</f>
        <v>0.55172413793103448</v>
      </c>
      <c r="G284" s="141">
        <f>D284/$D$5</f>
        <v>0.2857142857142857</v>
      </c>
      <c r="H284" s="142">
        <f>E284/$E$5</f>
        <v>0.46511627906976744</v>
      </c>
    </row>
    <row r="285" spans="2:11">
      <c r="B285" t="s">
        <v>39</v>
      </c>
      <c r="C285" s="138">
        <v>9</v>
      </c>
      <c r="D285" s="78">
        <v>8</v>
      </c>
      <c r="E285" s="139">
        <f t="shared" ref="E285:E289" si="122">SUM(C285+D285)</f>
        <v>17</v>
      </c>
      <c r="F285" s="140">
        <f t="shared" ref="F285:F289" si="123">C285/$C$5</f>
        <v>0.31034482758620691</v>
      </c>
      <c r="G285" s="141">
        <f t="shared" ref="G285:G289" si="124">D285/$D$5</f>
        <v>0.5714285714285714</v>
      </c>
      <c r="H285" s="142">
        <f t="shared" ref="H285:H289" si="125">E285/$E$5</f>
        <v>0.39534883720930231</v>
      </c>
    </row>
    <row r="286" spans="2:11">
      <c r="B286" t="s">
        <v>101</v>
      </c>
      <c r="C286" s="138">
        <v>3</v>
      </c>
      <c r="D286" s="78">
        <v>1</v>
      </c>
      <c r="E286" s="139">
        <f t="shared" si="122"/>
        <v>4</v>
      </c>
      <c r="F286" s="140">
        <f t="shared" si="123"/>
        <v>0.10344827586206896</v>
      </c>
      <c r="G286" s="141">
        <f t="shared" si="124"/>
        <v>7.1428571428571425E-2</v>
      </c>
      <c r="H286" s="142">
        <f t="shared" si="125"/>
        <v>9.3023255813953487E-2</v>
      </c>
    </row>
    <row r="287" spans="2:11">
      <c r="B287" t="s">
        <v>60</v>
      </c>
      <c r="C287" s="138">
        <v>0</v>
      </c>
      <c r="D287" s="78">
        <f>COUNTIF(Resultados!$M$146:$M$152,"2")</f>
        <v>0</v>
      </c>
      <c r="E287" s="139">
        <f t="shared" si="122"/>
        <v>0</v>
      </c>
      <c r="F287" s="140">
        <f t="shared" si="123"/>
        <v>0</v>
      </c>
      <c r="G287" s="141">
        <f t="shared" si="124"/>
        <v>0</v>
      </c>
      <c r="H287" s="142">
        <f t="shared" si="125"/>
        <v>0</v>
      </c>
    </row>
    <row r="288" spans="2:11">
      <c r="B288" t="s">
        <v>68</v>
      </c>
      <c r="C288" s="138">
        <v>1</v>
      </c>
      <c r="D288" s="78">
        <v>1</v>
      </c>
      <c r="E288" s="139">
        <f t="shared" si="122"/>
        <v>2</v>
      </c>
      <c r="F288" s="140">
        <f t="shared" si="123"/>
        <v>3.4482758620689655E-2</v>
      </c>
      <c r="G288" s="141">
        <f t="shared" si="124"/>
        <v>7.1428571428571425E-2</v>
      </c>
      <c r="H288" s="142">
        <f t="shared" si="125"/>
        <v>4.6511627906976744E-2</v>
      </c>
    </row>
    <row r="289" spans="2:11">
      <c r="B289" t="s">
        <v>44</v>
      </c>
      <c r="C289" s="138">
        <f>COUNTIF(Resultados!$M$60:$M$107,"NS/NC")</f>
        <v>0</v>
      </c>
      <c r="D289" s="78">
        <f>COUNTIF(Resultados!$M$146:$M$152,"NS/NC")</f>
        <v>0</v>
      </c>
      <c r="E289" s="139">
        <f t="shared" si="122"/>
        <v>0</v>
      </c>
      <c r="F289" s="140">
        <f t="shared" si="123"/>
        <v>0</v>
      </c>
      <c r="G289" s="141">
        <f t="shared" si="124"/>
        <v>0</v>
      </c>
      <c r="H289" s="142">
        <f t="shared" si="125"/>
        <v>0</v>
      </c>
    </row>
    <row r="290" spans="2:11" ht="15" thickBot="1">
      <c r="B290" s="106"/>
      <c r="E290" s="9"/>
      <c r="F290" s="16"/>
      <c r="G290" s="16"/>
      <c r="H290" s="16"/>
    </row>
    <row r="291" spans="2:11" ht="15" thickBot="1">
      <c r="B291" s="3" t="s">
        <v>104</v>
      </c>
      <c r="F291" s="16"/>
      <c r="G291" s="16"/>
      <c r="H291" s="16"/>
      <c r="I291" s="88">
        <f>(C292*5+C293*4+C294*3+C295*2+C296*1)/($C$5-C297)</f>
        <v>4.5862068965517242</v>
      </c>
      <c r="J291" s="87">
        <f>(D292*5+D293*4+D294*3+D295*2+D296*1)/($D$5-D297)</f>
        <v>4.2857142857142856</v>
      </c>
      <c r="K291" s="86">
        <f>(E292*5+E293*4+E294*3+E295*2+E296*1)/($E$5-E297)</f>
        <v>4.4883720930232558</v>
      </c>
    </row>
    <row r="292" spans="2:11">
      <c r="B292" t="s">
        <v>34</v>
      </c>
      <c r="C292" s="138">
        <v>18</v>
      </c>
      <c r="D292" s="78">
        <v>7</v>
      </c>
      <c r="E292" s="139">
        <f>SUM(C292+D292)</f>
        <v>25</v>
      </c>
      <c r="F292" s="140">
        <f>C292/$C$5</f>
        <v>0.62068965517241381</v>
      </c>
      <c r="G292" s="141">
        <f>D292/$D$5</f>
        <v>0.5</v>
      </c>
      <c r="H292" s="142">
        <f>E292/$E$5</f>
        <v>0.58139534883720934</v>
      </c>
    </row>
    <row r="293" spans="2:11">
      <c r="B293" t="s">
        <v>39</v>
      </c>
      <c r="C293" s="138">
        <v>10</v>
      </c>
      <c r="D293" s="78">
        <v>6</v>
      </c>
      <c r="E293" s="139">
        <f t="shared" ref="E293:E297" si="126">SUM(C293+D293)</f>
        <v>16</v>
      </c>
      <c r="F293" s="140">
        <f t="shared" ref="F293:F297" si="127">C293/$C$5</f>
        <v>0.34482758620689657</v>
      </c>
      <c r="G293" s="141">
        <f t="shared" ref="G293:G297" si="128">D293/$D$5</f>
        <v>0.42857142857142855</v>
      </c>
      <c r="H293" s="142">
        <f t="shared" ref="H293:H297" si="129">E293/$E$5</f>
        <v>0.37209302325581395</v>
      </c>
    </row>
    <row r="294" spans="2:11">
      <c r="B294" t="s">
        <v>101</v>
      </c>
      <c r="C294" s="138">
        <v>1</v>
      </c>
      <c r="D294" s="78">
        <v>0</v>
      </c>
      <c r="E294" s="139">
        <f t="shared" si="126"/>
        <v>1</v>
      </c>
      <c r="F294" s="140">
        <f t="shared" si="127"/>
        <v>3.4482758620689655E-2</v>
      </c>
      <c r="G294" s="141">
        <f t="shared" si="128"/>
        <v>0</v>
      </c>
      <c r="H294" s="142">
        <f t="shared" si="129"/>
        <v>2.3255813953488372E-2</v>
      </c>
    </row>
    <row r="295" spans="2:11">
      <c r="B295" t="s">
        <v>60</v>
      </c>
      <c r="C295" s="138">
        <f>COUNTIF(Resultados!$N$60:$N$107,"2")</f>
        <v>0</v>
      </c>
      <c r="D295" s="78">
        <f>COUNTIF(Resultados!$N$146:$N$152,"2")</f>
        <v>0</v>
      </c>
      <c r="E295" s="139">
        <f t="shared" si="126"/>
        <v>0</v>
      </c>
      <c r="F295" s="140">
        <f t="shared" si="127"/>
        <v>0</v>
      </c>
      <c r="G295" s="141">
        <f t="shared" si="128"/>
        <v>0</v>
      </c>
      <c r="H295" s="142">
        <f t="shared" si="129"/>
        <v>0</v>
      </c>
    </row>
    <row r="296" spans="2:11">
      <c r="B296" t="s">
        <v>68</v>
      </c>
      <c r="C296" s="138">
        <f>COUNTIF(Resultados!$N$60:$N$107,"1")</f>
        <v>0</v>
      </c>
      <c r="D296" s="78">
        <v>1</v>
      </c>
      <c r="E296" s="139">
        <f t="shared" si="126"/>
        <v>1</v>
      </c>
      <c r="F296" s="140">
        <f t="shared" si="127"/>
        <v>0</v>
      </c>
      <c r="G296" s="141">
        <f t="shared" si="128"/>
        <v>7.1428571428571425E-2</v>
      </c>
      <c r="H296" s="142">
        <f t="shared" si="129"/>
        <v>2.3255813953488372E-2</v>
      </c>
    </row>
    <row r="297" spans="2:11">
      <c r="B297" t="s">
        <v>44</v>
      </c>
      <c r="C297" s="138">
        <f>COUNTIF(Resultados!$N$60:$N$107,"NS/NC")</f>
        <v>0</v>
      </c>
      <c r="D297" s="78">
        <f>COUNTIF(Resultados!$N$146:$N$152,"NS/NC")</f>
        <v>0</v>
      </c>
      <c r="E297" s="139">
        <f t="shared" si="126"/>
        <v>0</v>
      </c>
      <c r="F297" s="140">
        <f t="shared" si="127"/>
        <v>0</v>
      </c>
      <c r="G297" s="141">
        <f t="shared" si="128"/>
        <v>0</v>
      </c>
      <c r="H297" s="142">
        <f t="shared" si="129"/>
        <v>0</v>
      </c>
    </row>
    <row r="298" spans="2:11" ht="15" thickBot="1">
      <c r="B298" s="106"/>
      <c r="D298" s="78"/>
      <c r="E298" s="9"/>
      <c r="F298" s="16"/>
      <c r="G298" s="16"/>
      <c r="H298" s="16"/>
    </row>
    <row r="299" spans="2:11" ht="15" thickBot="1">
      <c r="B299" s="3" t="s">
        <v>105</v>
      </c>
      <c r="F299" s="16"/>
      <c r="G299" s="16"/>
      <c r="H299" s="16"/>
      <c r="I299" s="88">
        <f>(C300*5+C301*4+C302*3+C303*2+C304*1)/($C$5-C305)</f>
        <v>4.2068965517241379</v>
      </c>
      <c r="J299" s="87">
        <f>(D300*5+D301*4+D302*3+D303*2+D304*1)/($D$5-D305)</f>
        <v>4.1428571428571432</v>
      </c>
      <c r="K299" s="86">
        <f>(E300*5+E301*4+E302*3+E303*2+E304*1)/($E$5-E305)</f>
        <v>4.1860465116279073</v>
      </c>
    </row>
    <row r="300" spans="2:11">
      <c r="B300" t="s">
        <v>34</v>
      </c>
      <c r="C300" s="138">
        <v>16</v>
      </c>
      <c r="D300" s="78">
        <v>6</v>
      </c>
      <c r="E300" s="139">
        <f>SUM(C300+D300)</f>
        <v>22</v>
      </c>
      <c r="F300" s="140">
        <f>C300/$C$5</f>
        <v>0.55172413793103448</v>
      </c>
      <c r="G300" s="141">
        <f>D300/$D$5</f>
        <v>0.42857142857142855</v>
      </c>
      <c r="H300" s="142">
        <f>E300/$E$5</f>
        <v>0.51162790697674421</v>
      </c>
    </row>
    <row r="301" spans="2:11">
      <c r="B301" t="s">
        <v>39</v>
      </c>
      <c r="C301" s="138">
        <v>6</v>
      </c>
      <c r="D301" s="78">
        <v>6</v>
      </c>
      <c r="E301" s="139">
        <f t="shared" ref="E301:E305" si="130">SUM(C301+D301)</f>
        <v>12</v>
      </c>
      <c r="F301" s="140">
        <f t="shared" ref="F301:F305" si="131">C301/$C$5</f>
        <v>0.20689655172413793</v>
      </c>
      <c r="G301" s="141">
        <f t="shared" ref="G301:G305" si="132">D301/$D$5</f>
        <v>0.42857142857142855</v>
      </c>
      <c r="H301" s="142">
        <f t="shared" ref="H301:H305" si="133">E301/$E$5</f>
        <v>0.27906976744186046</v>
      </c>
    </row>
    <row r="302" spans="2:11">
      <c r="B302" t="s">
        <v>101</v>
      </c>
      <c r="C302" s="138">
        <v>5</v>
      </c>
      <c r="D302" s="78">
        <v>1</v>
      </c>
      <c r="E302" s="139">
        <f t="shared" si="130"/>
        <v>6</v>
      </c>
      <c r="F302" s="140">
        <f t="shared" si="131"/>
        <v>0.17241379310344829</v>
      </c>
      <c r="G302" s="141">
        <f t="shared" si="132"/>
        <v>7.1428571428571425E-2</v>
      </c>
      <c r="H302" s="142">
        <f t="shared" si="133"/>
        <v>0.13953488372093023</v>
      </c>
    </row>
    <row r="303" spans="2:11">
      <c r="B303" t="s">
        <v>60</v>
      </c>
      <c r="C303" s="138">
        <v>1</v>
      </c>
      <c r="D303" s="78">
        <f>COUNTIF(Resultados!$O$146:$O$152,"2")</f>
        <v>0</v>
      </c>
      <c r="E303" s="139">
        <f t="shared" si="130"/>
        <v>1</v>
      </c>
      <c r="F303" s="140">
        <f t="shared" si="131"/>
        <v>3.4482758620689655E-2</v>
      </c>
      <c r="G303" s="141">
        <f t="shared" si="132"/>
        <v>0</v>
      </c>
      <c r="H303" s="142">
        <f t="shared" si="133"/>
        <v>2.3255813953488372E-2</v>
      </c>
    </row>
    <row r="304" spans="2:11">
      <c r="B304" t="s">
        <v>68</v>
      </c>
      <c r="C304" s="138">
        <v>1</v>
      </c>
      <c r="D304" s="78">
        <v>1</v>
      </c>
      <c r="E304" s="139">
        <f t="shared" si="130"/>
        <v>2</v>
      </c>
      <c r="F304" s="140">
        <f t="shared" si="131"/>
        <v>3.4482758620689655E-2</v>
      </c>
      <c r="G304" s="141">
        <f t="shared" si="132"/>
        <v>7.1428571428571425E-2</v>
      </c>
      <c r="H304" s="142">
        <f t="shared" si="133"/>
        <v>4.6511627906976744E-2</v>
      </c>
    </row>
    <row r="305" spans="2:11">
      <c r="B305" t="s">
        <v>44</v>
      </c>
      <c r="C305" s="138">
        <f>COUNTIF(Resultados!$O$60:$O$107,"NS/NC")</f>
        <v>0</v>
      </c>
      <c r="D305" s="78">
        <f>COUNTIF(Resultados!$O$146:$O$152,"NS/NC")</f>
        <v>0</v>
      </c>
      <c r="E305" s="139">
        <f t="shared" si="130"/>
        <v>0</v>
      </c>
      <c r="F305" s="140">
        <f t="shared" si="131"/>
        <v>0</v>
      </c>
      <c r="G305" s="141">
        <f t="shared" si="132"/>
        <v>0</v>
      </c>
      <c r="H305" s="142">
        <f t="shared" si="133"/>
        <v>0</v>
      </c>
    </row>
    <row r="306" spans="2:11">
      <c r="B306" s="106"/>
      <c r="C306" s="138"/>
      <c r="D306" s="78"/>
      <c r="E306" s="9"/>
      <c r="F306" s="16"/>
      <c r="G306" s="16"/>
      <c r="H306" s="16"/>
    </row>
    <row r="307" spans="2:11" ht="15" thickBot="1"/>
    <row r="308" spans="2:11" ht="15" thickBot="1">
      <c r="B308" s="154" t="s">
        <v>113</v>
      </c>
      <c r="F308" s="16"/>
      <c r="G308" s="16"/>
      <c r="H308" s="16"/>
      <c r="I308" s="88">
        <f>(C309*5+C310*4+C311*3+C312*2+C313*1)/($C$5-C314)</f>
        <v>4.4482758620689653</v>
      </c>
      <c r="J308" s="87">
        <f>(D309*5+D310*4+D311*3+D312*2+D313*1)/($D$5-D314)</f>
        <v>4.4285714285714288</v>
      </c>
      <c r="K308" s="86">
        <f>(E309*5+E310*4+E311*3+E312*2+E313*1)/($E$5-E314)</f>
        <v>4.441860465116279</v>
      </c>
    </row>
    <row r="309" spans="2:11">
      <c r="B309" t="s">
        <v>34</v>
      </c>
      <c r="C309" s="138">
        <v>18</v>
      </c>
      <c r="D309" s="148">
        <v>9</v>
      </c>
      <c r="E309" s="149">
        <f>SUM(C309+D309)</f>
        <v>27</v>
      </c>
      <c r="F309" s="140">
        <f>C309/$C$5</f>
        <v>0.62068965517241381</v>
      </c>
      <c r="G309" s="141">
        <f>D309/$D$5</f>
        <v>0.6428571428571429</v>
      </c>
      <c r="H309" s="142">
        <f>E309/$E$5</f>
        <v>0.62790697674418605</v>
      </c>
    </row>
    <row r="310" spans="2:11">
      <c r="B310" t="s">
        <v>39</v>
      </c>
      <c r="C310" s="138">
        <v>8</v>
      </c>
      <c r="D310" s="148">
        <v>4</v>
      </c>
      <c r="E310" s="149">
        <f t="shared" ref="E310:E314" si="134">SUM(C310+D310)</f>
        <v>12</v>
      </c>
      <c r="F310" s="140">
        <f t="shared" ref="F310:F314" si="135">C310/$C$5</f>
        <v>0.27586206896551724</v>
      </c>
      <c r="G310" s="141">
        <f t="shared" ref="G310:G314" si="136">D310/$D$5</f>
        <v>0.2857142857142857</v>
      </c>
      <c r="H310" s="142">
        <f t="shared" ref="H310:H314" si="137">E310/$E$5</f>
        <v>0.27906976744186046</v>
      </c>
    </row>
    <row r="311" spans="2:11">
      <c r="B311" t="s">
        <v>101</v>
      </c>
      <c r="C311" s="138">
        <v>1</v>
      </c>
      <c r="D311" s="148">
        <v>0</v>
      </c>
      <c r="E311" s="149">
        <f t="shared" si="134"/>
        <v>1</v>
      </c>
      <c r="F311" s="140">
        <f t="shared" si="135"/>
        <v>3.4482758620689655E-2</v>
      </c>
      <c r="G311" s="141">
        <f t="shared" si="136"/>
        <v>0</v>
      </c>
      <c r="H311" s="142">
        <f t="shared" si="137"/>
        <v>2.3255813953488372E-2</v>
      </c>
    </row>
    <row r="312" spans="2:11">
      <c r="B312" t="s">
        <v>60</v>
      </c>
      <c r="C312" s="138">
        <v>2</v>
      </c>
      <c r="D312" s="148">
        <f>COUNTIF(Resultados!$P$146:$P$152,"2")</f>
        <v>0</v>
      </c>
      <c r="E312" s="149">
        <f t="shared" si="134"/>
        <v>2</v>
      </c>
      <c r="F312" s="140">
        <f t="shared" si="135"/>
        <v>6.8965517241379309E-2</v>
      </c>
      <c r="G312" s="141">
        <f t="shared" si="136"/>
        <v>0</v>
      </c>
      <c r="H312" s="142">
        <f t="shared" si="137"/>
        <v>4.6511627906976744E-2</v>
      </c>
    </row>
    <row r="313" spans="2:11">
      <c r="B313" t="s">
        <v>68</v>
      </c>
      <c r="C313" s="138">
        <f>COUNTIF(Resultados!$P$60:$P$107,"1")</f>
        <v>0</v>
      </c>
      <c r="D313" s="148">
        <v>1</v>
      </c>
      <c r="E313" s="149">
        <f t="shared" si="134"/>
        <v>1</v>
      </c>
      <c r="F313" s="140">
        <f t="shared" si="135"/>
        <v>0</v>
      </c>
      <c r="G313" s="141">
        <f t="shared" si="136"/>
        <v>7.1428571428571425E-2</v>
      </c>
      <c r="H313" s="142">
        <f t="shared" si="137"/>
        <v>2.3255813953488372E-2</v>
      </c>
    </row>
    <row r="314" spans="2:11">
      <c r="B314" t="s">
        <v>44</v>
      </c>
      <c r="C314" s="138">
        <f>COUNTIF(Resultados!$P$60:$P$107,"NS/NC")</f>
        <v>0</v>
      </c>
      <c r="D314" s="148">
        <f>COUNTIF(Resultados!$P$146:$P$152,"NS/NC")</f>
        <v>0</v>
      </c>
      <c r="E314" s="149">
        <f t="shared" si="134"/>
        <v>0</v>
      </c>
      <c r="F314" s="140">
        <f t="shared" si="135"/>
        <v>0</v>
      </c>
      <c r="G314" s="141">
        <f t="shared" si="136"/>
        <v>0</v>
      </c>
      <c r="H314" s="142">
        <f t="shared" si="137"/>
        <v>0</v>
      </c>
    </row>
    <row r="315" spans="2:11">
      <c r="E315" s="9"/>
      <c r="F315" s="16"/>
      <c r="G315" s="16"/>
      <c r="H315" s="16"/>
    </row>
    <row r="316" spans="2:11" ht="15" thickBot="1"/>
    <row r="317" spans="2:11" ht="15" thickBot="1">
      <c r="B317" s="3" t="s">
        <v>107</v>
      </c>
      <c r="F317" s="16"/>
      <c r="G317" s="16"/>
      <c r="H317" s="16"/>
      <c r="I317" s="88">
        <f>(C318*5+C319*4+C320*3+C321*2+C322*1)/($C$5-C323)</f>
        <v>4.6206896551724137</v>
      </c>
      <c r="J317" s="87">
        <f>(D318*5+D319*4+D320*3+D321*2+D322*1)/($D$5-D323)</f>
        <v>4.3571428571428568</v>
      </c>
      <c r="K317" s="86">
        <f>(E318*5+E319*4+E320*3+E321*2+E322*1)/($E$5-E323)</f>
        <v>4.5348837209302326</v>
      </c>
    </row>
    <row r="318" spans="2:11">
      <c r="B318" t="s">
        <v>34</v>
      </c>
      <c r="C318" s="138">
        <v>19</v>
      </c>
      <c r="D318" s="148">
        <v>9</v>
      </c>
      <c r="E318" s="149">
        <f>SUM(C318+D318)</f>
        <v>28</v>
      </c>
      <c r="F318" s="140">
        <f>C318/$C$5</f>
        <v>0.65517241379310343</v>
      </c>
      <c r="G318" s="141">
        <f>D318/$D$5</f>
        <v>0.6428571428571429</v>
      </c>
      <c r="H318" s="142">
        <f>E318/$E$5</f>
        <v>0.65116279069767447</v>
      </c>
    </row>
    <row r="319" spans="2:11">
      <c r="B319" t="s">
        <v>39</v>
      </c>
      <c r="C319" s="138">
        <v>9</v>
      </c>
      <c r="D319" s="148">
        <v>3</v>
      </c>
      <c r="E319" s="149">
        <f t="shared" ref="E319:E323" si="138">SUM(C319+D319)</f>
        <v>12</v>
      </c>
      <c r="F319" s="140">
        <f t="shared" ref="F319:F323" si="139">C319/$C$5</f>
        <v>0.31034482758620691</v>
      </c>
      <c r="G319" s="141">
        <f t="shared" ref="G319:G323" si="140">D319/$D$5</f>
        <v>0.21428571428571427</v>
      </c>
      <c r="H319" s="142">
        <f t="shared" ref="H319:H323" si="141">E319/$E$5</f>
        <v>0.27906976744186046</v>
      </c>
    </row>
    <row r="320" spans="2:11">
      <c r="B320" t="s">
        <v>101</v>
      </c>
      <c r="C320" s="138">
        <v>1</v>
      </c>
      <c r="D320" s="148">
        <f>COUNTIF(Resultados!$Q$146:$Q$152,"3")</f>
        <v>1</v>
      </c>
      <c r="E320" s="149">
        <f t="shared" si="138"/>
        <v>2</v>
      </c>
      <c r="F320" s="140">
        <f t="shared" si="139"/>
        <v>3.4482758620689655E-2</v>
      </c>
      <c r="G320" s="141">
        <f t="shared" si="140"/>
        <v>7.1428571428571425E-2</v>
      </c>
      <c r="H320" s="142">
        <f t="shared" si="141"/>
        <v>4.6511627906976744E-2</v>
      </c>
    </row>
    <row r="321" spans="2:11">
      <c r="B321" t="s">
        <v>60</v>
      </c>
      <c r="C321" s="138">
        <f>COUNTIF(Resultados!$Q$60:$Q$107,"2")</f>
        <v>0</v>
      </c>
      <c r="D321" s="148">
        <f>COUNTIF(Resultados!$Q$146:$Q$152,"2")</f>
        <v>0</v>
      </c>
      <c r="E321" s="149">
        <f t="shared" si="138"/>
        <v>0</v>
      </c>
      <c r="F321" s="140">
        <f t="shared" si="139"/>
        <v>0</v>
      </c>
      <c r="G321" s="141">
        <f t="shared" si="140"/>
        <v>0</v>
      </c>
      <c r="H321" s="142">
        <f t="shared" si="141"/>
        <v>0</v>
      </c>
    </row>
    <row r="322" spans="2:11">
      <c r="B322" t="s">
        <v>68</v>
      </c>
      <c r="C322" s="138">
        <f>COUNTIF(Resultados!$Q$60:$Q$107,"1")</f>
        <v>0</v>
      </c>
      <c r="D322" s="148">
        <v>1</v>
      </c>
      <c r="E322" s="149">
        <f t="shared" si="138"/>
        <v>1</v>
      </c>
      <c r="F322" s="140">
        <f t="shared" si="139"/>
        <v>0</v>
      </c>
      <c r="G322" s="141">
        <f t="shared" si="140"/>
        <v>7.1428571428571425E-2</v>
      </c>
      <c r="H322" s="142">
        <f t="shared" si="141"/>
        <v>2.3255813953488372E-2</v>
      </c>
    </row>
    <row r="323" spans="2:11">
      <c r="B323" t="s">
        <v>44</v>
      </c>
      <c r="C323" s="138">
        <f>COUNTIF(Resultados!$Q$60:$Q$107,"NS/NC")</f>
        <v>0</v>
      </c>
      <c r="D323" s="148">
        <f>COUNTIF(Resultados!$Q$146:$Q$152,"NS/NC")</f>
        <v>0</v>
      </c>
      <c r="E323" s="149">
        <f t="shared" si="138"/>
        <v>0</v>
      </c>
      <c r="F323" s="140">
        <f t="shared" si="139"/>
        <v>0</v>
      </c>
      <c r="G323" s="141">
        <f t="shared" si="140"/>
        <v>0</v>
      </c>
      <c r="H323" s="142">
        <f t="shared" si="141"/>
        <v>0</v>
      </c>
    </row>
    <row r="324" spans="2:11" ht="15" thickBot="1">
      <c r="B324" s="106"/>
      <c r="E324" s="9"/>
      <c r="F324" s="16"/>
      <c r="G324" s="16"/>
      <c r="H324" s="16"/>
    </row>
    <row r="325" spans="2:11" ht="15" thickBot="1">
      <c r="B325" s="4" t="s">
        <v>108</v>
      </c>
      <c r="F325" s="16"/>
      <c r="G325" s="16"/>
      <c r="H325" s="16"/>
      <c r="I325" s="88">
        <f>(C326*5+C327*4+C328*3+C329*2+C330*1)/($C$5-C331)</f>
        <v>4.2142857142857144</v>
      </c>
      <c r="J325" s="87">
        <f>(D326*5+D327*4+D328*3+D329*2+D330*1)/($D$5-D331)</f>
        <v>4.2307692307692308</v>
      </c>
      <c r="K325" s="86">
        <f>(E326*5+E327*4+E328*3+E329*2+E330*1)/($E$5-E331)</f>
        <v>4.2195121951219514</v>
      </c>
    </row>
    <row r="326" spans="2:11">
      <c r="B326" t="s">
        <v>34</v>
      </c>
      <c r="C326" s="138">
        <v>14</v>
      </c>
      <c r="D326" s="148">
        <v>5</v>
      </c>
      <c r="E326" s="149">
        <f>SUM(C326+D326)</f>
        <v>19</v>
      </c>
      <c r="F326" s="140">
        <f>C326/$C$5</f>
        <v>0.48275862068965519</v>
      </c>
      <c r="G326" s="141">
        <f>D326/$D$5</f>
        <v>0.35714285714285715</v>
      </c>
      <c r="H326" s="142">
        <f>E326/$E$5</f>
        <v>0.44186046511627908</v>
      </c>
    </row>
    <row r="327" spans="2:11">
      <c r="B327" t="s">
        <v>39</v>
      </c>
      <c r="C327" s="138">
        <v>7</v>
      </c>
      <c r="D327" s="148">
        <v>6</v>
      </c>
      <c r="E327" s="149">
        <f t="shared" ref="E327:E331" si="142">SUM(C327+D327)</f>
        <v>13</v>
      </c>
      <c r="F327" s="140">
        <f t="shared" ref="F327:F331" si="143">C327/$C$5</f>
        <v>0.2413793103448276</v>
      </c>
      <c r="G327" s="141">
        <f t="shared" ref="G327:G331" si="144">D327/$D$5</f>
        <v>0.42857142857142855</v>
      </c>
      <c r="H327" s="142">
        <f t="shared" ref="H327:H331" si="145">E327/$E$5</f>
        <v>0.30232558139534882</v>
      </c>
    </row>
    <row r="328" spans="2:11">
      <c r="B328" t="s">
        <v>101</v>
      </c>
      <c r="C328" s="138">
        <v>6</v>
      </c>
      <c r="D328" s="148">
        <v>2</v>
      </c>
      <c r="E328" s="149">
        <f t="shared" si="142"/>
        <v>8</v>
      </c>
      <c r="F328" s="140">
        <f t="shared" si="143"/>
        <v>0.20689655172413793</v>
      </c>
      <c r="G328" s="141">
        <f t="shared" si="144"/>
        <v>0.14285714285714285</v>
      </c>
      <c r="H328" s="142">
        <f t="shared" si="145"/>
        <v>0.18604651162790697</v>
      </c>
    </row>
    <row r="329" spans="2:11">
      <c r="B329" t="s">
        <v>60</v>
      </c>
      <c r="C329" s="138">
        <f>COUNTIF(Resultados!$R$60:$R$107,"2")</f>
        <v>1</v>
      </c>
      <c r="D329" s="148">
        <f>COUNTIF(Resultados!$R$146:$R$152,"2")</f>
        <v>0</v>
      </c>
      <c r="E329" s="149">
        <f t="shared" si="142"/>
        <v>1</v>
      </c>
      <c r="F329" s="140">
        <f t="shared" si="143"/>
        <v>3.4482758620689655E-2</v>
      </c>
      <c r="G329" s="141">
        <f t="shared" si="144"/>
        <v>0</v>
      </c>
      <c r="H329" s="142">
        <f t="shared" si="145"/>
        <v>2.3255813953488372E-2</v>
      </c>
    </row>
    <row r="330" spans="2:11">
      <c r="B330" t="s">
        <v>68</v>
      </c>
      <c r="C330" s="138">
        <f>COUNTIF(Resultados!$R$60:$R$107,"1")</f>
        <v>0</v>
      </c>
      <c r="D330" s="148">
        <f>COUNTIF(Resultados!$R$146:$R$152,"1")</f>
        <v>0</v>
      </c>
      <c r="E330" s="149">
        <f t="shared" si="142"/>
        <v>0</v>
      </c>
      <c r="F330" s="140">
        <f t="shared" si="143"/>
        <v>0</v>
      </c>
      <c r="G330" s="141">
        <f t="shared" si="144"/>
        <v>0</v>
      </c>
      <c r="H330" s="142">
        <f t="shared" si="145"/>
        <v>0</v>
      </c>
    </row>
    <row r="331" spans="2:11">
      <c r="B331" t="s">
        <v>44</v>
      </c>
      <c r="C331" s="138">
        <v>1</v>
      </c>
      <c r="D331" s="148">
        <v>1</v>
      </c>
      <c r="E331" s="149">
        <f t="shared" si="142"/>
        <v>2</v>
      </c>
      <c r="F331" s="140">
        <f t="shared" si="143"/>
        <v>3.4482758620689655E-2</v>
      </c>
      <c r="G331" s="141">
        <f t="shared" si="144"/>
        <v>7.1428571428571425E-2</v>
      </c>
      <c r="H331" s="142">
        <f t="shared" si="145"/>
        <v>4.6511627906976744E-2</v>
      </c>
    </row>
    <row r="332" spans="2:11" ht="15" thickBot="1">
      <c r="B332" s="106"/>
      <c r="E332" s="9"/>
      <c r="F332" s="16"/>
      <c r="G332" s="16"/>
      <c r="H332" s="16"/>
    </row>
    <row r="333" spans="2:11" ht="15" thickBot="1">
      <c r="B333" s="4" t="s">
        <v>109</v>
      </c>
      <c r="F333" s="16"/>
      <c r="G333" s="16"/>
      <c r="H333" s="16"/>
      <c r="I333" s="88">
        <f>(C334*5+C335*4+C336*3+C337*2+C338*1)/($C$5-C339)</f>
        <v>4.4827586206896548</v>
      </c>
      <c r="J333" s="87">
        <f>(D334*5+D335*4+D336*3+D337*2+D338*1)/($D$5-D339)</f>
        <v>4.5</v>
      </c>
      <c r="K333" s="86">
        <f>(E334*5+E335*4+E336*3+E337*2+E338*1)/($E$5-E339)</f>
        <v>4.4883720930232558</v>
      </c>
    </row>
    <row r="334" spans="2:11">
      <c r="B334" t="s">
        <v>34</v>
      </c>
      <c r="C334" s="138">
        <v>19</v>
      </c>
      <c r="D334" s="148">
        <v>10</v>
      </c>
      <c r="E334" s="149">
        <f>SUM(C334+D334)</f>
        <v>29</v>
      </c>
      <c r="F334" s="140">
        <f>C334/$C$5</f>
        <v>0.65517241379310343</v>
      </c>
      <c r="G334" s="141">
        <f>D334/$D$5</f>
        <v>0.7142857142857143</v>
      </c>
      <c r="H334" s="142">
        <f>E334/$E$5</f>
        <v>0.67441860465116277</v>
      </c>
    </row>
    <row r="335" spans="2:11">
      <c r="B335" t="s">
        <v>39</v>
      </c>
      <c r="C335" s="138">
        <v>7</v>
      </c>
      <c r="D335" s="148">
        <f>COUNTIF(Resultados!$S$146:$S$152,"4")</f>
        <v>3</v>
      </c>
      <c r="E335" s="149">
        <f t="shared" ref="E335:E339" si="146">SUM(C335+D335)</f>
        <v>10</v>
      </c>
      <c r="F335" s="140">
        <f t="shared" ref="F335:F339" si="147">C335/$C$5</f>
        <v>0.2413793103448276</v>
      </c>
      <c r="G335" s="141">
        <f t="shared" ref="G335:G339" si="148">D335/$D$5</f>
        <v>0.21428571428571427</v>
      </c>
      <c r="H335" s="142">
        <f t="shared" ref="H335:H339" si="149">E335/$E$5</f>
        <v>0.23255813953488372</v>
      </c>
    </row>
    <row r="336" spans="2:11">
      <c r="B336" t="s">
        <v>101</v>
      </c>
      <c r="C336" s="138">
        <v>1</v>
      </c>
      <c r="D336" s="148">
        <v>0</v>
      </c>
      <c r="E336" s="149">
        <f t="shared" si="146"/>
        <v>1</v>
      </c>
      <c r="F336" s="140">
        <f t="shared" si="147"/>
        <v>3.4482758620689655E-2</v>
      </c>
      <c r="G336" s="141">
        <f t="shared" si="148"/>
        <v>0</v>
      </c>
      <c r="H336" s="142">
        <f t="shared" si="149"/>
        <v>2.3255813953488372E-2</v>
      </c>
    </row>
    <row r="337" spans="2:11">
      <c r="B337" t="s">
        <v>60</v>
      </c>
      <c r="C337" s="138">
        <v>2</v>
      </c>
      <c r="D337" s="148">
        <f>COUNTIF(Resultados!$S$146:$S$152,"2")</f>
        <v>0</v>
      </c>
      <c r="E337" s="149">
        <f t="shared" si="146"/>
        <v>2</v>
      </c>
      <c r="F337" s="140">
        <f t="shared" si="147"/>
        <v>6.8965517241379309E-2</v>
      </c>
      <c r="G337" s="141">
        <f t="shared" si="148"/>
        <v>0</v>
      </c>
      <c r="H337" s="142">
        <f t="shared" si="149"/>
        <v>4.6511627906976744E-2</v>
      </c>
    </row>
    <row r="338" spans="2:11">
      <c r="B338" t="s">
        <v>68</v>
      </c>
      <c r="C338" s="138">
        <f>COUNTIF(Resultados!$S$60:$S$107,"1")</f>
        <v>0</v>
      </c>
      <c r="D338" s="148">
        <v>1</v>
      </c>
      <c r="E338" s="149">
        <f t="shared" si="146"/>
        <v>1</v>
      </c>
      <c r="F338" s="140">
        <f t="shared" si="147"/>
        <v>0</v>
      </c>
      <c r="G338" s="141">
        <f t="shared" si="148"/>
        <v>7.1428571428571425E-2</v>
      </c>
      <c r="H338" s="142">
        <f t="shared" si="149"/>
        <v>2.3255813953488372E-2</v>
      </c>
    </row>
    <row r="339" spans="2:11">
      <c r="B339" t="s">
        <v>44</v>
      </c>
      <c r="C339" s="138">
        <f>COUNTIF(Resultados!$S$60:$S$107,"NS/NC")</f>
        <v>0</v>
      </c>
      <c r="D339" s="148">
        <f>COUNTIF(Resultados!$S$146:$S$152,"NS/NC")</f>
        <v>0</v>
      </c>
      <c r="E339" s="149">
        <f t="shared" si="146"/>
        <v>0</v>
      </c>
      <c r="F339" s="140">
        <f t="shared" si="147"/>
        <v>0</v>
      </c>
      <c r="G339" s="141">
        <f t="shared" si="148"/>
        <v>0</v>
      </c>
      <c r="H339" s="142">
        <f t="shared" si="149"/>
        <v>0</v>
      </c>
    </row>
    <row r="340" spans="2:11">
      <c r="E340" s="9"/>
      <c r="F340" s="16"/>
      <c r="G340" s="16"/>
      <c r="H340" s="16"/>
    </row>
    <row r="341" spans="2:11" ht="15" thickBot="1">
      <c r="B341" s="4" t="s">
        <v>110</v>
      </c>
      <c r="F341" s="16"/>
      <c r="G341" s="16"/>
      <c r="H341" s="16"/>
    </row>
    <row r="342" spans="2:11" ht="15" thickBot="1">
      <c r="F342" s="16"/>
      <c r="G342" s="16"/>
      <c r="H342" s="16"/>
      <c r="I342" s="88">
        <f>(C343*5+C344*4+C345*3+C346*2+C347*1)/($C$5-C348)</f>
        <v>4.3103448275862073</v>
      </c>
      <c r="J342" s="87">
        <f>(D343*5+D344*4+D345*3+D346*2+D347*1)/($D$5-D348)</f>
        <v>4.4285714285714288</v>
      </c>
      <c r="K342" s="86">
        <f>(E343*5+E344*4+E345*3+E346*2+E347*1)/($E$5-E348)</f>
        <v>4.3488372093023253</v>
      </c>
    </row>
    <row r="343" spans="2:11">
      <c r="B343" t="s">
        <v>34</v>
      </c>
      <c r="C343" s="138">
        <v>16</v>
      </c>
      <c r="D343" s="148">
        <v>9</v>
      </c>
      <c r="E343" s="149">
        <f>SUM(C343+D343)</f>
        <v>25</v>
      </c>
      <c r="F343" s="140">
        <f>C343/$C$5</f>
        <v>0.55172413793103448</v>
      </c>
      <c r="G343" s="141">
        <f>D343/$D$5</f>
        <v>0.6428571428571429</v>
      </c>
      <c r="H343" s="142">
        <f t="shared" ref="H343:H348" si="150">E343/$E$5</f>
        <v>0.58139534883720934</v>
      </c>
    </row>
    <row r="344" spans="2:11">
      <c r="B344" t="s">
        <v>39</v>
      </c>
      <c r="C344" s="138">
        <v>8</v>
      </c>
      <c r="D344" s="148">
        <f>COUNTIF(Resultados!$T$146:$T$152,"4")</f>
        <v>4</v>
      </c>
      <c r="E344" s="149">
        <f t="shared" ref="E344:E348" si="151">SUM(C344+D344)</f>
        <v>12</v>
      </c>
      <c r="F344" s="140">
        <f t="shared" ref="F344:F348" si="152">C344/$C$5</f>
        <v>0.27586206896551724</v>
      </c>
      <c r="G344" s="141">
        <f t="shared" ref="G344:G348" si="153">D344/$D$5</f>
        <v>0.2857142857142857</v>
      </c>
      <c r="H344" s="142">
        <f t="shared" si="150"/>
        <v>0.27906976744186046</v>
      </c>
    </row>
    <row r="345" spans="2:11">
      <c r="B345" t="s">
        <v>101</v>
      </c>
      <c r="C345" s="138">
        <v>3</v>
      </c>
      <c r="D345" s="148">
        <f>COUNTIF(Resultados!$T$146:$T$152,"3")</f>
        <v>0</v>
      </c>
      <c r="E345" s="149">
        <f t="shared" si="151"/>
        <v>3</v>
      </c>
      <c r="F345" s="140">
        <f t="shared" si="152"/>
        <v>0.10344827586206896</v>
      </c>
      <c r="G345" s="141">
        <f t="shared" si="153"/>
        <v>0</v>
      </c>
      <c r="H345" s="142">
        <f t="shared" si="150"/>
        <v>6.9767441860465115E-2</v>
      </c>
    </row>
    <row r="346" spans="2:11">
      <c r="B346" t="s">
        <v>60</v>
      </c>
      <c r="C346" s="138">
        <v>2</v>
      </c>
      <c r="D346" s="148">
        <f>COUNTIF(Resultados!$T$146:$T$152,"2")</f>
        <v>0</v>
      </c>
      <c r="E346" s="149">
        <f t="shared" si="151"/>
        <v>2</v>
      </c>
      <c r="F346" s="140">
        <f t="shared" si="152"/>
        <v>6.8965517241379309E-2</v>
      </c>
      <c r="G346" s="141">
        <f t="shared" si="153"/>
        <v>0</v>
      </c>
      <c r="H346" s="142">
        <f t="shared" si="150"/>
        <v>4.6511627906976744E-2</v>
      </c>
    </row>
    <row r="347" spans="2:11">
      <c r="B347" t="s">
        <v>68</v>
      </c>
      <c r="C347" s="138">
        <f>COUNTIF(Resultados!$T$60:$T$107,"1")</f>
        <v>0</v>
      </c>
      <c r="D347" s="148">
        <v>1</v>
      </c>
      <c r="E347" s="149">
        <f t="shared" si="151"/>
        <v>1</v>
      </c>
      <c r="F347" s="140">
        <f t="shared" si="152"/>
        <v>0</v>
      </c>
      <c r="G347" s="141">
        <f t="shared" si="153"/>
        <v>7.1428571428571425E-2</v>
      </c>
      <c r="H347" s="142">
        <f t="shared" si="150"/>
        <v>2.3255813953488372E-2</v>
      </c>
    </row>
    <row r="348" spans="2:11">
      <c r="B348" t="s">
        <v>44</v>
      </c>
      <c r="C348" s="138">
        <f>COUNTIF(Resultados!$T$60:$T$107,"NS/NC")</f>
        <v>0</v>
      </c>
      <c r="D348" s="148">
        <f>COUNTIF(Resultados!$T$146:$T$152,"NS/NC")</f>
        <v>0</v>
      </c>
      <c r="E348" s="149">
        <f t="shared" si="151"/>
        <v>0</v>
      </c>
      <c r="F348" s="140">
        <f t="shared" si="152"/>
        <v>0</v>
      </c>
      <c r="G348" s="141">
        <f t="shared" si="153"/>
        <v>0</v>
      </c>
      <c r="H348" s="142">
        <f t="shared" si="150"/>
        <v>0</v>
      </c>
    </row>
    <row r="349" spans="2:11">
      <c r="E349" s="9"/>
      <c r="F349" s="16"/>
      <c r="G349" s="16"/>
      <c r="H349" s="16"/>
    </row>
    <row r="350" spans="2:11">
      <c r="B350" s="3"/>
    </row>
    <row r="351" spans="2:11">
      <c r="D351" s="9"/>
      <c r="E351" s="9"/>
    </row>
    <row r="352" spans="2:11">
      <c r="B352" s="3" t="s">
        <v>111</v>
      </c>
      <c r="F352" s="16"/>
      <c r="G352" s="16"/>
      <c r="H352" s="16"/>
    </row>
    <row r="353" spans="1:12">
      <c r="B353" t="s">
        <v>38</v>
      </c>
      <c r="C353" s="138">
        <v>9</v>
      </c>
      <c r="D353" s="148">
        <v>6</v>
      </c>
      <c r="E353" s="149">
        <f t="shared" ref="E353:E358" si="154">SUM(C353+D353)</f>
        <v>15</v>
      </c>
      <c r="F353" s="140">
        <f>C353/SUM($C$353:$C$358)</f>
        <v>0.32142857142857145</v>
      </c>
      <c r="G353" s="146">
        <f>D353/SUM($D$353:$D$358)</f>
        <v>0.42857142857142855</v>
      </c>
      <c r="H353" s="147">
        <f>E353/SUM($E$353:$E$358)</f>
        <v>0.35714285714285715</v>
      </c>
      <c r="J353" s="16"/>
      <c r="K353" s="16"/>
      <c r="L353" s="16"/>
    </row>
    <row r="354" spans="1:12">
      <c r="B354" t="s">
        <v>43</v>
      </c>
      <c r="C354" s="138">
        <v>11</v>
      </c>
      <c r="D354" s="148">
        <v>5</v>
      </c>
      <c r="E354" s="149">
        <f t="shared" si="154"/>
        <v>16</v>
      </c>
      <c r="F354" s="140">
        <f t="shared" ref="F354:F358" si="155">C354/SUM($C$353:$C$358)</f>
        <v>0.39285714285714285</v>
      </c>
      <c r="G354" s="146">
        <f t="shared" ref="G354:G358" si="156">D354/SUM($D$353:$D$358)</f>
        <v>0.35714285714285715</v>
      </c>
      <c r="H354" s="147">
        <f t="shared" ref="H354:H358" si="157">E354/SUM($E$353:$E$358)</f>
        <v>0.38095238095238093</v>
      </c>
    </row>
    <row r="355" spans="1:12">
      <c r="B355" t="s">
        <v>54</v>
      </c>
      <c r="C355" s="138">
        <v>2</v>
      </c>
      <c r="D355" s="148">
        <f>COUNTIF(Resultados!$U$146:$U$152,B355)+COUNTIF(Resultados!$V$146:$V$152,B355)</f>
        <v>0</v>
      </c>
      <c r="E355" s="149">
        <f t="shared" si="154"/>
        <v>2</v>
      </c>
      <c r="F355" s="140">
        <f t="shared" si="155"/>
        <v>7.1428571428571425E-2</v>
      </c>
      <c r="G355" s="146">
        <f t="shared" si="156"/>
        <v>0</v>
      </c>
      <c r="H355" s="147">
        <f t="shared" si="157"/>
        <v>4.7619047619047616E-2</v>
      </c>
    </row>
    <row r="356" spans="1:12">
      <c r="B356" t="s">
        <v>67</v>
      </c>
      <c r="C356" s="138">
        <v>4</v>
      </c>
      <c r="D356" s="148">
        <v>2</v>
      </c>
      <c r="E356" s="149">
        <f t="shared" si="154"/>
        <v>6</v>
      </c>
      <c r="F356" s="140">
        <f t="shared" si="155"/>
        <v>0.14285714285714285</v>
      </c>
      <c r="G356" s="146">
        <f t="shared" si="156"/>
        <v>0.14285714285714285</v>
      </c>
      <c r="H356" s="147">
        <f t="shared" si="157"/>
        <v>0.14285714285714285</v>
      </c>
    </row>
    <row r="357" spans="1:12">
      <c r="B357" t="s">
        <v>33</v>
      </c>
      <c r="C357" s="138">
        <v>2</v>
      </c>
      <c r="D357" s="148">
        <v>1</v>
      </c>
      <c r="E357" s="149">
        <f t="shared" si="154"/>
        <v>3</v>
      </c>
      <c r="F357" s="140">
        <f t="shared" si="155"/>
        <v>7.1428571428571425E-2</v>
      </c>
      <c r="G357" s="146">
        <f t="shared" si="156"/>
        <v>7.1428571428571425E-2</v>
      </c>
      <c r="H357" s="147">
        <f t="shared" si="157"/>
        <v>7.1428571428571425E-2</v>
      </c>
    </row>
    <row r="358" spans="1:12">
      <c r="B358" t="s">
        <v>44</v>
      </c>
      <c r="C358" s="138">
        <f>COUNTIF(Resultados!$U$60:$U$107,B358)+COUNTIF(Resultados!$V$60:$V$107,B358)</f>
        <v>0</v>
      </c>
      <c r="D358" s="148">
        <f>COUNTIF(Resultados!$U$146:$U$152,B358)+COUNTIF(Resultados!$V$146:$V$152,B358)</f>
        <v>0</v>
      </c>
      <c r="E358" s="149">
        <f t="shared" si="154"/>
        <v>0</v>
      </c>
      <c r="F358" s="140">
        <f t="shared" si="155"/>
        <v>0</v>
      </c>
      <c r="G358" s="146">
        <f t="shared" si="156"/>
        <v>0</v>
      </c>
      <c r="H358" s="147">
        <f t="shared" si="157"/>
        <v>0</v>
      </c>
    </row>
    <row r="359" spans="1:12">
      <c r="E359" s="9"/>
      <c r="F359" s="16"/>
      <c r="G359" s="16"/>
      <c r="H359" s="16"/>
    </row>
    <row r="363" spans="1:12">
      <c r="A363" s="12"/>
      <c r="B363" s="12"/>
      <c r="C363" s="12"/>
      <c r="D363" s="12"/>
      <c r="E363" s="12"/>
      <c r="H363" s="16"/>
    </row>
    <row r="364" spans="1:12">
      <c r="D364" s="9"/>
      <c r="H364" s="16"/>
    </row>
    <row r="365" spans="1:12" ht="18">
      <c r="B365" s="7" t="s">
        <v>136</v>
      </c>
      <c r="H365" s="16"/>
    </row>
    <row r="366" spans="1:12" ht="18">
      <c r="B366" s="7"/>
      <c r="H366" s="16"/>
    </row>
    <row r="367" spans="1:12">
      <c r="B367" s="120" t="s">
        <v>137</v>
      </c>
      <c r="C367" s="4">
        <f>COUNTIF(Resultados!B155:B168,Resultados!B155)</f>
        <v>14</v>
      </c>
      <c r="D367" s="17"/>
      <c r="E367" s="17"/>
      <c r="F367" s="3"/>
      <c r="H367" s="128" t="s">
        <v>99</v>
      </c>
      <c r="I367" s="3"/>
    </row>
    <row r="368" spans="1:12">
      <c r="B368" s="3" t="s">
        <v>95</v>
      </c>
      <c r="H368" s="127">
        <f>(C369*5+C370*4+C371*3+C372*2+C373*1)/($C$367-C375)</f>
        <v>4.9285714285714288</v>
      </c>
    </row>
    <row r="369" spans="2:8">
      <c r="B369" t="s">
        <v>32</v>
      </c>
      <c r="C369" s="138">
        <f>COUNTIF(Resultados!$E$155:$E$168,"1ª opción")</f>
        <v>13</v>
      </c>
      <c r="F369" s="150">
        <f>C369/$C$367</f>
        <v>0.9285714285714286</v>
      </c>
      <c r="H369" s="16"/>
    </row>
    <row r="370" spans="2:8">
      <c r="B370" t="s">
        <v>46</v>
      </c>
      <c r="C370" s="138">
        <f>COUNTIF(Resultados!$E$155:$E$168,"2ª opción")</f>
        <v>1</v>
      </c>
      <c r="F370" s="150">
        <f t="shared" ref="F370:F375" si="158">C370/$C$367</f>
        <v>7.1428571428571425E-2</v>
      </c>
    </row>
    <row r="371" spans="2:8">
      <c r="B371" t="s">
        <v>35</v>
      </c>
      <c r="C371" s="138">
        <f>COUNTIF(Resultados!$E$155:$E$168,"3ª opción")</f>
        <v>0</v>
      </c>
      <c r="F371" s="150">
        <f t="shared" si="158"/>
        <v>0</v>
      </c>
    </row>
    <row r="372" spans="2:8">
      <c r="B372" t="s">
        <v>52</v>
      </c>
      <c r="C372" s="138">
        <f>COUNTIF(Resultados!$E$155:$E$168,"4ª opción")</f>
        <v>0</v>
      </c>
      <c r="F372" s="150">
        <f t="shared" si="158"/>
        <v>0</v>
      </c>
    </row>
    <row r="373" spans="2:8">
      <c r="B373" t="s">
        <v>81</v>
      </c>
      <c r="C373" s="138">
        <f>COUNTIF(Resultados!$E$155:$E$168,"5ª opción")</f>
        <v>0</v>
      </c>
      <c r="F373" s="150">
        <f t="shared" si="158"/>
        <v>0</v>
      </c>
    </row>
    <row r="374" spans="2:8">
      <c r="B374" t="s">
        <v>69</v>
      </c>
      <c r="C374" s="138">
        <f>COUNTIF(Resultados!$E$155:$E$168,"6ª opción")</f>
        <v>0</v>
      </c>
      <c r="F374" s="150">
        <f t="shared" si="158"/>
        <v>0</v>
      </c>
    </row>
    <row r="375" spans="2:8">
      <c r="B375" t="s">
        <v>44</v>
      </c>
      <c r="C375" s="138">
        <f>COUNTIF(Resultados!$E$155:$E$168,"NS/NC")</f>
        <v>0</v>
      </c>
      <c r="F375" s="150">
        <f t="shared" si="158"/>
        <v>0</v>
      </c>
    </row>
    <row r="376" spans="2:8">
      <c r="F376" s="16"/>
      <c r="G376" s="16"/>
      <c r="H376" s="16"/>
    </row>
    <row r="377" spans="2:8">
      <c r="F377" s="16"/>
      <c r="G377" s="16"/>
      <c r="H377" s="16"/>
    </row>
    <row r="378" spans="2:8">
      <c r="B378" s="3" t="s">
        <v>97</v>
      </c>
      <c r="F378" s="16"/>
      <c r="G378" s="16"/>
      <c r="H378" s="16"/>
    </row>
    <row r="379" spans="2:8">
      <c r="B379" t="s">
        <v>38</v>
      </c>
      <c r="C379" s="138">
        <f>COUNTIF(Resultados!$G$155:$G$168,"Web ULPGC")+COUNTIF(Resultados!$H$155:$H$168,"Web ULPGC")</f>
        <v>5</v>
      </c>
      <c r="F379" s="150">
        <f>C379/SUM($C$379:$C$385)</f>
        <v>0.25</v>
      </c>
      <c r="G379" s="16"/>
      <c r="H379" s="16"/>
    </row>
    <row r="380" spans="2:8">
      <c r="B380" t="s">
        <v>43</v>
      </c>
      <c r="C380" s="138">
        <f>COUNTIF(Resultados!$G$155:$G$168,"Web Facultad")+COUNTIF(Resultados!$H$155:$H$168,"Web Facultad")</f>
        <v>6</v>
      </c>
      <c r="F380" s="150">
        <f t="shared" ref="F380:F385" si="159">C380/SUM($C$379:$C$385)</f>
        <v>0.3</v>
      </c>
      <c r="G380" s="16"/>
      <c r="H380" s="16"/>
    </row>
    <row r="381" spans="2:8">
      <c r="B381" t="s">
        <v>50</v>
      </c>
      <c r="C381" s="138">
        <f>COUNTIF(Resultados!$G$155:$G$168,"Folletos")+COUNTIF(Resultados!$H$155:$H$168,"Folletos")</f>
        <v>0</v>
      </c>
      <c r="F381" s="150">
        <f t="shared" si="159"/>
        <v>0</v>
      </c>
      <c r="G381" s="16"/>
      <c r="H381" s="16"/>
    </row>
    <row r="382" spans="2:8">
      <c r="B382" t="s">
        <v>41</v>
      </c>
      <c r="C382" s="138">
        <f>COUNTIF(Resultados!$G$155:$G$168,"Jornadas de Puertas Abiertas")+COUNTIF(Resultados!$H$155:$H$168,"Jornadas de Puertas Abiertas")</f>
        <v>0</v>
      </c>
      <c r="F382" s="150">
        <f t="shared" si="159"/>
        <v>0</v>
      </c>
      <c r="G382" s="16"/>
      <c r="H382" s="16"/>
    </row>
    <row r="383" spans="2:8">
      <c r="B383" t="s">
        <v>40</v>
      </c>
      <c r="C383" s="138">
        <f>COUNTIF(Resultados!$G$155:$G$168,"Charlas informativas")+COUNTIF(Resultados!$H$155:$H$168,"Charlas informativas")</f>
        <v>4</v>
      </c>
      <c r="F383" s="150">
        <f t="shared" si="159"/>
        <v>0.2</v>
      </c>
      <c r="G383" s="16"/>
      <c r="H383" s="16"/>
    </row>
    <row r="384" spans="2:8">
      <c r="B384" t="s">
        <v>33</v>
      </c>
      <c r="C384" s="138">
        <f>COUNTIF(Resultados!$G$155:$G$168,"Otro")+COUNTIF(Resultados!$H$155:$H$168,"Otro")</f>
        <v>5</v>
      </c>
      <c r="F384" s="150">
        <f t="shared" si="159"/>
        <v>0.25</v>
      </c>
      <c r="G384" s="16"/>
      <c r="H384" s="16"/>
    </row>
    <row r="385" spans="1:11">
      <c r="B385" t="s">
        <v>44</v>
      </c>
      <c r="C385" s="138">
        <f>COUNTIF(Resultados!$G$155:$G$168,"NS/NC")+COUNTIF(Resultados!$H$155:$H$168,"NS/NC")</f>
        <v>0</v>
      </c>
      <c r="F385" s="150">
        <f t="shared" si="159"/>
        <v>0</v>
      </c>
      <c r="G385" s="16"/>
      <c r="H385" s="16"/>
    </row>
    <row r="386" spans="1:11">
      <c r="H386" s="16"/>
    </row>
    <row r="387" spans="1:11">
      <c r="E387" s="9"/>
      <c r="F387" s="16"/>
      <c r="H387" s="128" t="s">
        <v>99</v>
      </c>
      <c r="K387" s="17"/>
    </row>
    <row r="388" spans="1:11">
      <c r="B388" s="3" t="s">
        <v>98</v>
      </c>
      <c r="F388" s="16"/>
      <c r="H388" s="127">
        <f>(C389*5+C390*4+C391*3+C392*2+C393*1)/($C$367-C394)</f>
        <v>4.2142857142857144</v>
      </c>
      <c r="K388" s="17"/>
    </row>
    <row r="389" spans="1:11">
      <c r="B389" t="s">
        <v>34</v>
      </c>
      <c r="C389" s="138">
        <f>COUNTIF(Resultados!$L$155:$L$168,"Muy satisfecho")</f>
        <v>9</v>
      </c>
      <c r="F389" s="150">
        <f>C389/$C$367</f>
        <v>0.6428571428571429</v>
      </c>
      <c r="H389" s="16"/>
    </row>
    <row r="390" spans="1:11">
      <c r="B390" t="s">
        <v>39</v>
      </c>
      <c r="C390" s="138">
        <f>COUNTIF(Resultados!$L$155:$L$168,"Satisfecho")</f>
        <v>3</v>
      </c>
      <c r="F390" s="150">
        <f t="shared" ref="F390:F394" si="160">C390/$C$367</f>
        <v>0.21428571428571427</v>
      </c>
    </row>
    <row r="391" spans="1:11">
      <c r="B391" t="s">
        <v>101</v>
      </c>
      <c r="C391" s="138">
        <f>COUNTIF(Resultados!$L$155:$L$168,"Medianamente satisfecho")</f>
        <v>0</v>
      </c>
      <c r="F391" s="150">
        <f t="shared" si="160"/>
        <v>0</v>
      </c>
    </row>
    <row r="392" spans="1:11">
      <c r="B392" t="s">
        <v>60</v>
      </c>
      <c r="C392" s="138">
        <f>COUNTIF(Resultados!$L$155:$L$168, "Insatisfecho")</f>
        <v>0</v>
      </c>
      <c r="F392" s="150">
        <f t="shared" si="160"/>
        <v>0</v>
      </c>
    </row>
    <row r="393" spans="1:11">
      <c r="B393" t="s">
        <v>68</v>
      </c>
      <c r="C393" s="138">
        <f>COUNTIF(Resultados!$L$155:$L$168,"Muy insatisfecho")</f>
        <v>2</v>
      </c>
      <c r="F393" s="150">
        <f t="shared" si="160"/>
        <v>0.14285714285714285</v>
      </c>
    </row>
    <row r="394" spans="1:11">
      <c r="B394" t="s">
        <v>44</v>
      </c>
      <c r="C394" s="138">
        <f>COUNTIF(Resultados!$L$155:$L$168,"NS/NC")</f>
        <v>0</v>
      </c>
      <c r="F394" s="150">
        <f t="shared" si="160"/>
        <v>0</v>
      </c>
    </row>
    <row r="395" spans="1:11">
      <c r="E395" s="9"/>
      <c r="F395" s="16"/>
      <c r="H395" s="16"/>
    </row>
    <row r="396" spans="1:11">
      <c r="B396" s="3" t="s">
        <v>102</v>
      </c>
      <c r="F396" s="16"/>
      <c r="H396" s="128" t="s">
        <v>99</v>
      </c>
    </row>
    <row r="397" spans="1:11">
      <c r="B397" s="3" t="s">
        <v>103</v>
      </c>
      <c r="F397" s="16"/>
      <c r="H397" s="127">
        <f>(C398*5+C399*4+C400*3+C401*2+C402*1)/($C$367-C403)</f>
        <v>4.2142857142857144</v>
      </c>
    </row>
    <row r="398" spans="1:11">
      <c r="A398">
        <v>5</v>
      </c>
      <c r="B398" t="s">
        <v>34</v>
      </c>
      <c r="C398" s="138">
        <f>COUNTIF(Resultados!$M$155:$M$168,"5")</f>
        <v>7</v>
      </c>
      <c r="F398" s="150">
        <f>C398/$C$367</f>
        <v>0.5</v>
      </c>
    </row>
    <row r="399" spans="1:11">
      <c r="A399">
        <v>4</v>
      </c>
      <c r="B399" t="s">
        <v>39</v>
      </c>
      <c r="C399" s="138">
        <f>COUNTIF(Resultados!$M$155:$M$168, 4)</f>
        <v>4</v>
      </c>
      <c r="F399" s="150">
        <f t="shared" ref="F399:F403" si="161">C399/$C$367</f>
        <v>0.2857142857142857</v>
      </c>
    </row>
    <row r="400" spans="1:11">
      <c r="A400">
        <v>3</v>
      </c>
      <c r="B400" t="s">
        <v>101</v>
      </c>
      <c r="C400" s="138">
        <f>COUNTIF(Resultados!$M$155:$M$168,3)</f>
        <v>2</v>
      </c>
      <c r="F400" s="150">
        <f t="shared" si="161"/>
        <v>0.14285714285714285</v>
      </c>
    </row>
    <row r="401" spans="1:8">
      <c r="A401">
        <v>2</v>
      </c>
      <c r="B401" t="s">
        <v>60</v>
      </c>
      <c r="C401" s="138">
        <f>COUNTIF(Resultados!$M$155:$M$168,2)</f>
        <v>1</v>
      </c>
      <c r="F401" s="150">
        <f t="shared" si="161"/>
        <v>7.1428571428571425E-2</v>
      </c>
    </row>
    <row r="402" spans="1:8">
      <c r="A402">
        <v>1</v>
      </c>
      <c r="B402" t="s">
        <v>68</v>
      </c>
      <c r="C402" s="138">
        <f>COUNTIF(Resultados!$M$155:$M$168,1)</f>
        <v>0</v>
      </c>
      <c r="F402" s="150">
        <f t="shared" si="161"/>
        <v>0</v>
      </c>
    </row>
    <row r="403" spans="1:8">
      <c r="B403" t="s">
        <v>44</v>
      </c>
      <c r="C403" s="138">
        <f>COUNTIF(Resultados!$M$155:$M$168,"NS/NC")</f>
        <v>0</v>
      </c>
      <c r="F403" s="150">
        <f t="shared" si="161"/>
        <v>0</v>
      </c>
    </row>
    <row r="404" spans="1:8">
      <c r="B404" s="106"/>
      <c r="E404" s="9"/>
      <c r="F404" s="16"/>
      <c r="H404" s="128" t="s">
        <v>99</v>
      </c>
    </row>
    <row r="405" spans="1:8">
      <c r="B405" s="3" t="s">
        <v>141</v>
      </c>
      <c r="F405" s="16"/>
      <c r="H405" s="127">
        <f>(C406*5+C407*4+C408*3+C409*2+C410*1)/($C$367-C411)</f>
        <v>4.5</v>
      </c>
    </row>
    <row r="406" spans="1:8">
      <c r="B406" t="s">
        <v>34</v>
      </c>
      <c r="C406" s="138">
        <f>COUNTIF(Resultados!$N$155:$N$168,"5")</f>
        <v>10</v>
      </c>
      <c r="F406" s="150">
        <f>C406/$C$367</f>
        <v>0.7142857142857143</v>
      </c>
    </row>
    <row r="407" spans="1:8">
      <c r="B407" t="s">
        <v>39</v>
      </c>
      <c r="C407" s="138">
        <f>COUNTIF(Resultados!$N$155:$N$168,"4")</f>
        <v>3</v>
      </c>
      <c r="F407" s="150">
        <f t="shared" ref="F407:F411" si="162">C407/$C$367</f>
        <v>0.21428571428571427</v>
      </c>
    </row>
    <row r="408" spans="1:8">
      <c r="B408" t="s">
        <v>101</v>
      </c>
      <c r="C408" s="138">
        <f>COUNTIF(Resultados!$N$155:$N$168,"3")</f>
        <v>0</v>
      </c>
      <c r="F408" s="150">
        <f t="shared" si="162"/>
        <v>0</v>
      </c>
    </row>
    <row r="409" spans="1:8">
      <c r="B409" t="s">
        <v>60</v>
      </c>
      <c r="C409" s="138">
        <f>COUNTIF(Resultados!$N$155:$N$168,"2")</f>
        <v>0</v>
      </c>
      <c r="F409" s="150">
        <f t="shared" si="162"/>
        <v>0</v>
      </c>
    </row>
    <row r="410" spans="1:8">
      <c r="B410" t="s">
        <v>68</v>
      </c>
      <c r="C410" s="138">
        <f>COUNTIF(Resultados!$N$155:$N$168,"1")</f>
        <v>1</v>
      </c>
      <c r="F410" s="150">
        <f t="shared" si="162"/>
        <v>7.1428571428571425E-2</v>
      </c>
    </row>
    <row r="411" spans="1:8">
      <c r="B411" t="s">
        <v>44</v>
      </c>
      <c r="C411" s="138">
        <f>COUNTIF(Resultados!$N$155:$N$168,"NS/NC")</f>
        <v>0</v>
      </c>
      <c r="F411" s="150">
        <f t="shared" si="162"/>
        <v>0</v>
      </c>
    </row>
    <row r="412" spans="1:8">
      <c r="B412" s="106"/>
      <c r="E412" s="9"/>
      <c r="F412" s="16"/>
      <c r="H412" s="128" t="s">
        <v>99</v>
      </c>
    </row>
    <row r="413" spans="1:8">
      <c r="B413" s="3" t="s">
        <v>105</v>
      </c>
      <c r="F413" s="16"/>
      <c r="H413" s="127">
        <f>(C414*5+C415*4+C416*3+C417*2+C418*1)/($C$367-C419)</f>
        <v>4.4285714285714288</v>
      </c>
    </row>
    <row r="414" spans="1:8">
      <c r="B414" t="s">
        <v>34</v>
      </c>
      <c r="C414" s="138">
        <f>COUNTIF(Resultados!$O$155:$O$168,"5")</f>
        <v>10</v>
      </c>
      <c r="D414" s="151"/>
      <c r="E414" s="151"/>
      <c r="F414" s="150">
        <f>C414/$C$367</f>
        <v>0.7142857142857143</v>
      </c>
    </row>
    <row r="415" spans="1:8">
      <c r="B415" t="s">
        <v>39</v>
      </c>
      <c r="C415" s="138">
        <f>COUNTIF(Resultados!$O$155:$O$168,"4")</f>
        <v>2</v>
      </c>
      <c r="D415" s="151"/>
      <c r="E415" s="151"/>
      <c r="F415" s="150">
        <f t="shared" ref="F415:F419" si="163">C415/$C$367</f>
        <v>0.14285714285714285</v>
      </c>
      <c r="H415" s="16"/>
    </row>
    <row r="416" spans="1:8">
      <c r="B416" t="s">
        <v>101</v>
      </c>
      <c r="C416" s="138">
        <f>COUNTIF(Resultados!$O$155:$O$168,"3")</f>
        <v>1</v>
      </c>
      <c r="D416" s="151"/>
      <c r="E416" s="151"/>
      <c r="F416" s="150">
        <f t="shared" si="163"/>
        <v>7.1428571428571425E-2</v>
      </c>
    </row>
    <row r="417" spans="2:8">
      <c r="B417" t="s">
        <v>60</v>
      </c>
      <c r="C417" s="138">
        <f>COUNTIF(Resultados!$O$155:$O$168,"2")</f>
        <v>0</v>
      </c>
      <c r="D417" s="151"/>
      <c r="E417" s="151"/>
      <c r="F417" s="150">
        <f t="shared" si="163"/>
        <v>0</v>
      </c>
    </row>
    <row r="418" spans="2:8">
      <c r="B418" t="s">
        <v>68</v>
      </c>
      <c r="C418" s="138">
        <f>COUNTIF(Resultados!$O$155:$O$168,"1")</f>
        <v>1</v>
      </c>
      <c r="D418" s="151"/>
      <c r="E418" s="151"/>
      <c r="F418" s="150">
        <f t="shared" si="163"/>
        <v>7.1428571428571425E-2</v>
      </c>
    </row>
    <row r="419" spans="2:8">
      <c r="B419" t="s">
        <v>44</v>
      </c>
      <c r="C419" s="138">
        <f>COUNTIF(Resultados!$O$155:$O$168,"NS/NC")</f>
        <v>0</v>
      </c>
      <c r="D419" s="151"/>
      <c r="E419" s="151"/>
      <c r="F419" s="150">
        <f t="shared" si="163"/>
        <v>0</v>
      </c>
    </row>
    <row r="420" spans="2:8">
      <c r="B420" s="106"/>
      <c r="E420" s="9"/>
      <c r="F420" s="16"/>
      <c r="G420" s="16"/>
      <c r="H420" s="16"/>
    </row>
    <row r="422" spans="2:8">
      <c r="D422" s="9"/>
      <c r="E422" s="9"/>
    </row>
    <row r="423" spans="2:8">
      <c r="B423" s="3" t="s">
        <v>111</v>
      </c>
      <c r="F423" s="16"/>
      <c r="G423" s="16"/>
      <c r="H423" s="16"/>
    </row>
    <row r="424" spans="2:8">
      <c r="B424" t="s">
        <v>38</v>
      </c>
      <c r="C424" s="138">
        <f>COUNTIF(Resultados!$U$155:$U$168,"Web ULPGC")+COUNTIF(Resultados!$V$155:$V$168,"Web ULPGC")</f>
        <v>2</v>
      </c>
      <c r="D424" s="10"/>
      <c r="E424" s="10"/>
      <c r="F424" s="140">
        <f>C424:C429/SUM($C$424:$C$429)</f>
        <v>0.14285714285714285</v>
      </c>
      <c r="H424" s="16"/>
    </row>
    <row r="425" spans="2:8">
      <c r="B425" t="s">
        <v>43</v>
      </c>
      <c r="C425" s="138">
        <f>COUNTIF(Resultados!$U$155:$U$168,"Web Facultad")+COUNTIF(Resultados!$V$155:$V$168,"Web Facultad")</f>
        <v>8</v>
      </c>
      <c r="D425" s="10"/>
      <c r="E425" s="10"/>
      <c r="F425" s="140">
        <f t="shared" ref="F425:F429" si="164">C425:C430/SUM($C$424:$C$429)</f>
        <v>0.5714285714285714</v>
      </c>
    </row>
    <row r="426" spans="2:8">
      <c r="B426" t="s">
        <v>54</v>
      </c>
      <c r="C426" s="138">
        <f>COUNTIF(Resultados!$U$155:$U$168,"Carteles anunciadores")+COUNTIF(Resultados!$V$155:$V$168,"Carteles anunciadorse")</f>
        <v>0</v>
      </c>
      <c r="D426" s="10"/>
      <c r="E426" s="10"/>
      <c r="F426" s="140">
        <f t="shared" si="164"/>
        <v>0</v>
      </c>
    </row>
    <row r="427" spans="2:8">
      <c r="B427" t="s">
        <v>67</v>
      </c>
      <c r="C427" s="138">
        <f>COUNTIF(Resultados!$U$155:$U$168,"Un amigo")+COUNTIF(Resultados!$V$155:$V$168,"Un amigo")</f>
        <v>0</v>
      </c>
      <c r="D427" s="10"/>
      <c r="E427" s="10"/>
      <c r="F427" s="140">
        <f t="shared" si="164"/>
        <v>0</v>
      </c>
    </row>
    <row r="428" spans="2:8">
      <c r="B428" t="s">
        <v>33</v>
      </c>
      <c r="C428" s="138">
        <f>COUNTIF(Resultados!$U$155:$U$168, "Otro")+COUNTIF(Resultados!$V$155:$V$168,"Otro")</f>
        <v>3</v>
      </c>
      <c r="D428" s="10"/>
      <c r="E428" s="10"/>
      <c r="F428" s="140">
        <f t="shared" si="164"/>
        <v>0.21428571428571427</v>
      </c>
    </row>
    <row r="429" spans="2:8">
      <c r="B429" t="s">
        <v>44</v>
      </c>
      <c r="C429" s="138">
        <f>COUNTIF(Resultados!$U$155:$U$168,"NS/NC")+COUNTIF(Resultados!$V$155:$V$168,"NS/NC")</f>
        <v>1</v>
      </c>
      <c r="D429" s="10"/>
      <c r="E429" s="10"/>
      <c r="F429" s="140">
        <f t="shared" si="164"/>
        <v>7.1428571428571425E-2</v>
      </c>
    </row>
  </sheetData>
  <mergeCells count="4">
    <mergeCell ref="F2:H2"/>
    <mergeCell ref="I39:K39"/>
    <mergeCell ref="I153:K153"/>
    <mergeCell ref="I272:K272"/>
  </mergeCells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4"/>
  <sheetViews>
    <sheetView workbookViewId="0">
      <selection activeCell="P213" sqref="P213"/>
    </sheetView>
  </sheetViews>
  <sheetFormatPr baseColWidth="10" defaultColWidth="11.5" defaultRowHeight="14" x14ac:dyDescent="0"/>
  <sheetData>
    <row r="2" spans="1:4" ht="20">
      <c r="B2" s="188" t="s">
        <v>115</v>
      </c>
      <c r="C2" s="188"/>
      <c r="D2" s="188"/>
    </row>
    <row r="3" spans="1:4" ht="20">
      <c r="A3" s="8"/>
    </row>
    <row r="354" spans="1:1" ht="18">
      <c r="A354" s="7"/>
    </row>
    <row r="654" spans="1:1" ht="18">
      <c r="A654" s="7"/>
    </row>
    <row r="954" spans="1:1" ht="18">
      <c r="A954" s="7"/>
    </row>
    <row r="956" spans="1:1">
      <c r="A956" s="6"/>
    </row>
    <row r="1004" spans="1:1" ht="18">
      <c r="A1004" s="7"/>
    </row>
  </sheetData>
  <mergeCells count="1">
    <mergeCell ref="B2:D2"/>
  </mergeCells>
  <pageMargins left="0.7" right="0.7" top="0.75" bottom="0.75" header="0.3" footer="0.3"/>
  <pageSetup paperSize="9" orientation="portrait"/>
  <headerFooter>
    <oddHeader>&amp;CAnálisis de datos. Encuestas Jornadas de Acogida 2010-2011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4"/>
  <sheetViews>
    <sheetView topLeftCell="A19" workbookViewId="0">
      <selection activeCell="Q92" sqref="Q92"/>
    </sheetView>
  </sheetViews>
  <sheetFormatPr baseColWidth="10" defaultColWidth="11.5" defaultRowHeight="14" x14ac:dyDescent="0"/>
  <sheetData>
    <row r="2" spans="1:6" ht="20">
      <c r="B2" s="188" t="s">
        <v>116</v>
      </c>
      <c r="C2" s="188"/>
      <c r="D2" s="188"/>
      <c r="E2" s="188"/>
      <c r="F2" s="188"/>
    </row>
    <row r="3" spans="1:6" ht="20">
      <c r="A3" s="8"/>
    </row>
    <row r="354" spans="1:1" ht="18">
      <c r="A354" s="7"/>
    </row>
    <row r="654" spans="1:1" ht="18">
      <c r="A654" s="7"/>
    </row>
    <row r="954" spans="1:1" ht="18">
      <c r="A954" s="7"/>
    </row>
    <row r="956" spans="1:1">
      <c r="A956" s="6"/>
    </row>
    <row r="1004" spans="1:1" ht="18">
      <c r="A1004" s="7"/>
    </row>
  </sheetData>
  <mergeCells count="1">
    <mergeCell ref="B2:F2"/>
  </mergeCells>
  <pageMargins left="0.7" right="0.7" top="0.75" bottom="0.75" header="0.3" footer="0.3"/>
  <pageSetup paperSize="9" orientation="portrait"/>
  <headerFooter>
    <oddHeader>&amp;CAnálisis de datos. Encuestas Jornadas de Acogida 2010-2011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4"/>
  <sheetViews>
    <sheetView workbookViewId="0">
      <selection activeCell="P277" sqref="P277"/>
    </sheetView>
  </sheetViews>
  <sheetFormatPr baseColWidth="10" defaultColWidth="11.5" defaultRowHeight="14" x14ac:dyDescent="0"/>
  <sheetData>
    <row r="2" spans="1:9" ht="20">
      <c r="B2" s="188" t="s">
        <v>117</v>
      </c>
      <c r="C2" s="188"/>
      <c r="D2" s="188"/>
      <c r="E2" s="188"/>
      <c r="F2" s="188"/>
      <c r="G2" s="188"/>
      <c r="H2" s="188"/>
      <c r="I2" s="188"/>
    </row>
    <row r="3" spans="1:9" ht="20">
      <c r="A3" s="8"/>
    </row>
    <row r="354" spans="1:1" ht="18">
      <c r="A354" s="7"/>
    </row>
    <row r="654" spans="1:1" ht="18">
      <c r="A654" s="7"/>
    </row>
    <row r="954" spans="1:1" ht="18">
      <c r="A954" s="7"/>
    </row>
    <row r="956" spans="1:1">
      <c r="A956" s="6"/>
    </row>
    <row r="1004" spans="1:1" ht="18">
      <c r="A1004" s="7"/>
    </row>
  </sheetData>
  <mergeCells count="1">
    <mergeCell ref="B2:I2"/>
  </mergeCells>
  <pageMargins left="0.7" right="0.7" top="0.75" bottom="0.75" header="0.3" footer="0.3"/>
  <pageSetup paperSize="9" orientation="portrait"/>
  <headerFooter>
    <oddHeader>&amp;CAnálisis de datos. Encuestas Jornadas de Acogida 2010-2011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2"/>
  <sheetViews>
    <sheetView zoomScale="85" zoomScaleNormal="85" zoomScalePageLayoutView="85" workbookViewId="0">
      <selection activeCell="E135" sqref="E135"/>
    </sheetView>
  </sheetViews>
  <sheetFormatPr baseColWidth="10" defaultRowHeight="14" x14ac:dyDescent="0"/>
  <sheetData>
    <row r="2" spans="2:8" ht="20">
      <c r="B2" s="121" t="s">
        <v>138</v>
      </c>
      <c r="C2" s="121"/>
      <c r="D2" s="121"/>
      <c r="E2" s="121"/>
      <c r="F2" s="121"/>
      <c r="G2" s="121"/>
      <c r="H2" s="121"/>
    </row>
    <row r="232" spans="1:1" ht="18">
      <c r="A232" s="7"/>
    </row>
    <row r="532" spans="1:1" ht="18">
      <c r="A532" s="7"/>
    </row>
    <row r="832" spans="1:1" ht="18">
      <c r="A832" s="7"/>
    </row>
    <row r="834" spans="1:1">
      <c r="A834" s="6"/>
    </row>
    <row r="882" spans="1:1" ht="18">
      <c r="A882" s="7"/>
    </row>
  </sheetData>
  <pageMargins left="0.7" right="0.7" top="0.75" bottom="0.75" header="0.3" footer="0.3"/>
  <pageSetup paperSize="9" orientation="portrait"/>
  <headerFooter>
    <oddHeader>&amp;CAnálisis de datos. Encuestas Jornadas de Acogida 2010-2011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</vt:i4>
      </vt:variant>
    </vt:vector>
  </HeadingPairs>
  <TitlesOfParts>
    <vt:vector size="8" baseType="lpstr">
      <vt:lpstr>Resultados</vt:lpstr>
      <vt:lpstr>NO TOCAR ESTA HOJA!!</vt:lpstr>
      <vt:lpstr>Resumen de datos</vt:lpstr>
      <vt:lpstr>Gráficos Globales</vt:lpstr>
      <vt:lpstr>Gráficos GLM</vt:lpstr>
      <vt:lpstr>Gráficos GLELH</vt:lpstr>
      <vt:lpstr>Gráficos MCAL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Víctor  Junco</cp:lastModifiedBy>
  <cp:revision/>
  <dcterms:created xsi:type="dcterms:W3CDTF">2010-09-16T10:23:26Z</dcterms:created>
  <dcterms:modified xsi:type="dcterms:W3CDTF">2021-12-07T00:32:07Z</dcterms:modified>
</cp:coreProperties>
</file>